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4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5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6.xml" ContentType="application/vnd.openxmlformats-officedocument.drawing+xml"/>
  <Override PartName="/xl/ctrlProps/ctrlProp4.xml" ContentType="application/vnd.ms-excel.controlproperties+xml"/>
  <Override PartName="/xl/tables/table26.xml" ContentType="application/vnd.openxmlformats-officedocument.spreadsheetml.table+xml"/>
  <Override PartName="/xl/drawings/drawing7.xml" ContentType="application/vnd.openxmlformats-officedocument.drawing+xml"/>
  <Override PartName="/xl/ctrlProps/ctrlProp5.xml" ContentType="application/vnd.ms-excel.controlproperties+xml"/>
  <Override PartName="/xl/tables/table27.xml" ContentType="application/vnd.openxmlformats-officedocument.spreadsheetml.table+xml"/>
  <Override PartName="/xl/drawings/drawing8.xml" ContentType="application/vnd.openxmlformats-officedocument.drawing+xml"/>
  <Override PartName="/xl/ctrlProps/ctrlProp6.xml" ContentType="application/vnd.ms-excel.controlproperties+xml"/>
  <Override PartName="/xl/tables/table28.xml" ContentType="application/vnd.openxmlformats-officedocument.spreadsheetml.table+xml"/>
  <Override PartName="/xl/drawings/drawing9.xml" ContentType="application/vnd.openxmlformats-officedocument.drawing+xml"/>
  <Override PartName="/xl/ctrlProps/ctrlProp7.xml" ContentType="application/vnd.ms-excel.controlproperties+xml"/>
  <Override PartName="/xl/tables/table29.xml" ContentType="application/vnd.openxmlformats-officedocument.spreadsheetml.table+xml"/>
  <Override PartName="/xl/drawings/drawing10.xml" ContentType="application/vnd.openxmlformats-officedocument.drawing+xml"/>
  <Override PartName="/xl/ctrlProps/ctrlProp8.xml" ContentType="application/vnd.ms-excel.controlproperties+xml"/>
  <Override PartName="/xl/tables/table30.xml" ContentType="application/vnd.openxmlformats-officedocument.spreadsheetml.table+xml"/>
  <Override PartName="/xl/drawings/drawing11.xml" ContentType="application/vnd.openxmlformats-officedocument.drawing+xml"/>
  <Override PartName="/xl/ctrlProps/ctrlProp9.xml" ContentType="application/vnd.ms-excel.controlproperties+xml"/>
  <Override PartName="/xl/tables/table31.xml" ContentType="application/vnd.openxmlformats-officedocument.spreadsheetml.table+xml"/>
  <Override PartName="/xl/drawings/drawing12.xml" ContentType="application/vnd.openxmlformats-officedocument.drawing+xml"/>
  <Override PartName="/xl/ctrlProps/ctrlProp10.xml" ContentType="application/vnd.ms-excel.controlproperties+xml"/>
  <Override PartName="/xl/tables/table32.xml" ContentType="application/vnd.openxmlformats-officedocument.spreadsheetml.table+xml"/>
  <Override PartName="/xl/drawings/drawing13.xml" ContentType="application/vnd.openxmlformats-officedocument.drawing+xml"/>
  <Override PartName="/xl/ctrlProps/ctrlProp11.xml" ContentType="application/vnd.ms-excel.controlproperties+xml"/>
  <Override PartName="/xl/tables/table33.xml" ContentType="application/vnd.openxmlformats-officedocument.spreadsheetml.table+xml"/>
  <Override PartName="/xl/drawings/drawing14.xml" ContentType="application/vnd.openxmlformats-officedocument.drawing+xml"/>
  <Override PartName="/xl/ctrlProps/ctrlProp12.xml" ContentType="application/vnd.ms-excel.controlproperties+xml"/>
  <Override PartName="/xl/tables/table34.xml" ContentType="application/vnd.openxmlformats-officedocument.spreadsheetml.table+xml"/>
  <Override PartName="/xl/drawings/drawing15.xml" ContentType="application/vnd.openxmlformats-officedocument.drawing+xml"/>
  <Override PartName="/xl/ctrlProps/ctrlProp13.xml" ContentType="application/vnd.ms-excel.controlproperties+xml"/>
  <Override PartName="/xl/tables/table35.xml" ContentType="application/vnd.openxmlformats-officedocument.spreadsheetml.table+xml"/>
  <Override PartName="/xl/drawings/drawing16.xml" ContentType="application/vnd.openxmlformats-officedocument.drawing+xml"/>
  <Override PartName="/xl/ctrlProps/ctrlProp14.xml" ContentType="application/vnd.ms-excel.controlproperties+xml"/>
  <Override PartName="/xl/tables/table36.xml" ContentType="application/vnd.openxmlformats-officedocument.spreadsheetml.table+xml"/>
  <Override PartName="/xl/drawings/drawing17.xml" ContentType="application/vnd.openxmlformats-officedocument.drawing+xml"/>
  <Override PartName="/xl/ctrlProps/ctrlProp15.xml" ContentType="application/vnd.ms-excel.controlproperties+xml"/>
  <Override PartName="/xl/tables/table37.xml" ContentType="application/vnd.openxmlformats-officedocument.spreadsheetml.table+xml"/>
  <Override PartName="/xl/drawings/drawing18.xml" ContentType="application/vnd.openxmlformats-officedocument.drawing+xml"/>
  <Override PartName="/xl/ctrlProps/ctrlProp16.xml" ContentType="application/vnd.ms-excel.controlproperties+xml"/>
  <Override PartName="/xl/tables/table38.xml" ContentType="application/vnd.openxmlformats-officedocument.spreadsheetml.table+xml"/>
  <Override PartName="/xl/drawings/drawing19.xml" ContentType="application/vnd.openxmlformats-officedocument.drawing+xml"/>
  <Override PartName="/xl/ctrlProps/ctrlProp17.xml" ContentType="application/vnd.ms-excel.controlproperties+xml"/>
  <Override PartName="/xl/tables/table39.xml" ContentType="application/vnd.openxmlformats-officedocument.spreadsheetml.table+xml"/>
  <Override PartName="/xl/drawings/drawing20.xml" ContentType="application/vnd.openxmlformats-officedocument.drawing+xml"/>
  <Override PartName="/xl/ctrlProps/ctrlProp18.xml" ContentType="application/vnd.ms-excel.controlproperties+xml"/>
  <Override PartName="/xl/tables/table40.xml" ContentType="application/vnd.openxmlformats-officedocument.spreadsheetml.table+xml"/>
  <Override PartName="/xl/drawings/drawing21.xml" ContentType="application/vnd.openxmlformats-officedocument.drawing+xml"/>
  <Override PartName="/xl/ctrlProps/ctrlProp19.xml" ContentType="application/vnd.ms-excel.controlproperties+xml"/>
  <Override PartName="/xl/tables/table41.xml" ContentType="application/vnd.openxmlformats-officedocument.spreadsheetml.table+xml"/>
  <Override PartName="/xl/drawings/drawing22.xml" ContentType="application/vnd.openxmlformats-officedocument.drawing+xml"/>
  <Override PartName="/xl/ctrlProps/ctrlProp20.xml" ContentType="application/vnd.ms-excel.controlproperties+xml"/>
  <Override PartName="/xl/tables/table42.xml" ContentType="application/vnd.openxmlformats-officedocument.spreadsheetml.table+xml"/>
  <Override PartName="/xl/drawings/drawing23.xml" ContentType="application/vnd.openxmlformats-officedocument.drawing+xml"/>
  <Override PartName="/xl/ctrlProps/ctrlProp21.xml" ContentType="application/vnd.ms-excel.controlproperties+xml"/>
  <Override PartName="/xl/tables/table43.xml" ContentType="application/vnd.openxmlformats-officedocument.spreadsheetml.table+xml"/>
  <Override PartName="/xl/drawings/drawing24.xml" ContentType="application/vnd.openxmlformats-officedocument.drawing+xml"/>
  <Override PartName="/xl/ctrlProps/ctrlProp22.xml" ContentType="application/vnd.ms-excel.controlproperties+xml"/>
  <Override PartName="/xl/tables/table44.xml" ContentType="application/vnd.openxmlformats-officedocument.spreadsheetml.table+xml"/>
  <Override PartName="/xl/drawings/drawing25.xml" ContentType="application/vnd.openxmlformats-officedocument.drawing+xml"/>
  <Override PartName="/xl/ctrlProps/ctrlProp23.xml" ContentType="application/vnd.ms-excel.controlproperties+xml"/>
  <Override PartName="/xl/tables/table45.xml" ContentType="application/vnd.openxmlformats-officedocument.spreadsheetml.table+xml"/>
  <Override PartName="/xl/drawings/drawing26.xml" ContentType="application/vnd.openxmlformats-officedocument.drawing+xml"/>
  <Override PartName="/xl/ctrlProps/ctrlProp24.xml" ContentType="application/vnd.ms-excel.controlproperties+xml"/>
  <Override PartName="/xl/tables/table46.xml" ContentType="application/vnd.openxmlformats-officedocument.spreadsheetml.table+xml"/>
  <Override PartName="/xl/drawings/drawing27.xml" ContentType="application/vnd.openxmlformats-officedocument.drawing+xml"/>
  <Override PartName="/xl/ctrlProps/ctrlProp25.xml" ContentType="application/vnd.ms-excel.controlproperties+xml"/>
  <Override PartName="/xl/tables/table47.xml" ContentType="application/vnd.openxmlformats-officedocument.spreadsheetml.table+xml"/>
  <Override PartName="/xl/drawings/drawing28.xml" ContentType="application/vnd.openxmlformats-officedocument.drawing+xml"/>
  <Override PartName="/xl/ctrlProps/ctrlProp26.xml" ContentType="application/vnd.ms-excel.controlproperties+xml"/>
  <Override PartName="/xl/tables/table48.xml" ContentType="application/vnd.openxmlformats-officedocument.spreadsheetml.table+xml"/>
  <Override PartName="/xl/drawings/drawing29.xml" ContentType="application/vnd.openxmlformats-officedocument.drawing+xml"/>
  <Override PartName="/xl/ctrlProps/ctrlProp27.xml" ContentType="application/vnd.ms-excel.controlproperties+xml"/>
  <Override PartName="/xl/tables/table49.xml" ContentType="application/vnd.openxmlformats-officedocument.spreadsheetml.table+xml"/>
  <Override PartName="/xl/drawings/drawing30.xml" ContentType="application/vnd.openxmlformats-officedocument.drawing+xml"/>
  <Override PartName="/xl/ctrlProps/ctrlProp28.xml" ContentType="application/vnd.ms-excel.controlproperties+xml"/>
  <Override PartName="/xl/tables/table50.xml" ContentType="application/vnd.openxmlformats-officedocument.spreadsheetml.table+xml"/>
  <Override PartName="/xl/drawings/drawing31.xml" ContentType="application/vnd.openxmlformats-officedocument.drawing+xml"/>
  <Override PartName="/xl/ctrlProps/ctrlProp29.xml" ContentType="application/vnd.ms-excel.controlproperties+xml"/>
  <Override PartName="/xl/tables/table51.xml" ContentType="application/vnd.openxmlformats-officedocument.spreadsheetml.table+xml"/>
  <Override PartName="/xl/drawings/drawing32.xml" ContentType="application/vnd.openxmlformats-officedocument.drawing+xml"/>
  <Override PartName="/xl/ctrlProps/ctrlProp30.xml" ContentType="application/vnd.ms-excel.controlproperties+xml"/>
  <Override PartName="/xl/tables/table52.xml" ContentType="application/vnd.openxmlformats-officedocument.spreadsheetml.table+xml"/>
  <Override PartName="/xl/drawings/drawing33.xml" ContentType="application/vnd.openxmlformats-officedocument.drawing+xml"/>
  <Override PartName="/xl/ctrlProps/ctrlProp31.xml" ContentType="application/vnd.ms-excel.controlproperties+xml"/>
  <Override PartName="/xl/tables/table53.xml" ContentType="application/vnd.openxmlformats-officedocument.spreadsheetml.table+xml"/>
  <Override PartName="/xl/drawings/drawing34.xml" ContentType="application/vnd.openxmlformats-officedocument.drawing+xml"/>
  <Override PartName="/xl/ctrlProps/ctrlProp32.xml" ContentType="application/vnd.ms-excel.controlproperties+xml"/>
  <Override PartName="/xl/tables/table54.xml" ContentType="application/vnd.openxmlformats-officedocument.spreadsheetml.table+xml"/>
  <Override PartName="/xl/drawings/drawing35.xml" ContentType="application/vnd.openxmlformats-officedocument.drawing+xml"/>
  <Override PartName="/xl/ctrlProps/ctrlProp33.xml" ContentType="application/vnd.ms-excel.controlproperties+xml"/>
  <Override PartName="/xl/tables/table55.xml" ContentType="application/vnd.openxmlformats-officedocument.spreadsheetml.table+xml"/>
  <Override PartName="/xl/drawings/drawing36.xml" ContentType="application/vnd.openxmlformats-officedocument.drawing+xml"/>
  <Override PartName="/xl/ctrlProps/ctrlProp34.xml" ContentType="application/vnd.ms-excel.controlproperties+xml"/>
  <Override PartName="/xl/tables/table56.xml" ContentType="application/vnd.openxmlformats-officedocument.spreadsheetml.table+xml"/>
  <Override PartName="/xl/drawings/drawing37.xml" ContentType="application/vnd.openxmlformats-officedocument.drawing+xml"/>
  <Override PartName="/xl/ctrlProps/ctrlProp35.xml" ContentType="application/vnd.ms-excel.controlproperties+xml"/>
  <Override PartName="/xl/tables/table57.xml" ContentType="application/vnd.openxmlformats-officedocument.spreadsheetml.table+xml"/>
  <Override PartName="/xl/drawings/drawing38.xml" ContentType="application/vnd.openxmlformats-officedocument.drawing+xml"/>
  <Override PartName="/xl/ctrlProps/ctrlProp36.xml" ContentType="application/vnd.ms-excel.controlproperties+xml"/>
  <Override PartName="/xl/tables/table58.xml" ContentType="application/vnd.openxmlformats-officedocument.spreadsheetml.table+xml"/>
  <Override PartName="/xl/drawings/drawing39.xml" ContentType="application/vnd.openxmlformats-officedocument.drawing+xml"/>
  <Override PartName="/xl/ctrlProps/ctrlProp37.xml" ContentType="application/vnd.ms-excel.controlproperties+xml"/>
  <Override PartName="/xl/tables/table59.xml" ContentType="application/vnd.openxmlformats-officedocument.spreadsheetml.table+xml"/>
  <Override PartName="/xl/drawings/drawing40.xml" ContentType="application/vnd.openxmlformats-officedocument.drawing+xml"/>
  <Override PartName="/xl/ctrlProps/ctrlProp38.xml" ContentType="application/vnd.ms-excel.controlproperties+xml"/>
  <Override PartName="/xl/tables/table60.xml" ContentType="application/vnd.openxmlformats-officedocument.spreadsheetml.table+xml"/>
  <Override PartName="/xl/drawings/drawing41.xml" ContentType="application/vnd.openxmlformats-officedocument.drawing+xml"/>
  <Override PartName="/xl/ctrlProps/ctrlProp39.xml" ContentType="application/vnd.ms-excel.controlproperties+xml"/>
  <Override PartName="/xl/tables/table61.xml" ContentType="application/vnd.openxmlformats-officedocument.spreadsheetml.table+xml"/>
  <Override PartName="/xl/drawings/drawing42.xml" ContentType="application/vnd.openxmlformats-officedocument.drawing+xml"/>
  <Override PartName="/xl/ctrlProps/ctrlProp40.xml" ContentType="application/vnd.ms-excel.controlproperties+xml"/>
  <Override PartName="/xl/tables/table62.xml" ContentType="application/vnd.openxmlformats-officedocument.spreadsheetml.table+xml"/>
  <Override PartName="/xl/drawings/drawing43.xml" ContentType="application/vnd.openxmlformats-officedocument.drawing+xml"/>
  <Override PartName="/xl/ctrlProps/ctrlProp41.xml" ContentType="application/vnd.ms-excel.controlproperties+xml"/>
  <Override PartName="/xl/tables/table63.xml" ContentType="application/vnd.openxmlformats-officedocument.spreadsheetml.table+xml"/>
  <Override PartName="/xl/drawings/drawing44.xml" ContentType="application/vnd.openxmlformats-officedocument.drawing+xml"/>
  <Override PartName="/xl/ctrlProps/ctrlProp42.xml" ContentType="application/vnd.ms-excel.controlproperties+xml"/>
  <Override PartName="/xl/tables/table64.xml" ContentType="application/vnd.openxmlformats-officedocument.spreadsheetml.table+xml"/>
  <Override PartName="/xl/drawings/drawing45.xml" ContentType="application/vnd.openxmlformats-officedocument.drawing+xml"/>
  <Override PartName="/xl/ctrlProps/ctrlProp43.xml" ContentType="application/vnd.ms-excel.controlproperties+xml"/>
  <Override PartName="/xl/tables/table65.xml" ContentType="application/vnd.openxmlformats-officedocument.spreadsheetml.table+xml"/>
  <Override PartName="/xl/drawings/drawing46.xml" ContentType="application/vnd.openxmlformats-officedocument.drawing+xml"/>
  <Override PartName="/xl/ctrlProps/ctrlProp44.xml" ContentType="application/vnd.ms-excel.controlproperties+xml"/>
  <Override PartName="/xl/tables/table66.xml" ContentType="application/vnd.openxmlformats-officedocument.spreadsheetml.table+xml"/>
  <Override PartName="/xl/drawings/drawing47.xml" ContentType="application/vnd.openxmlformats-officedocument.drawing+xml"/>
  <Override PartName="/xl/ctrlProps/ctrlProp45.xml" ContentType="application/vnd.ms-excel.controlproperties+xml"/>
  <Override PartName="/xl/tables/table67.xml" ContentType="application/vnd.openxmlformats-officedocument.spreadsheetml.table+xml"/>
  <Override PartName="/xl/drawings/drawing48.xml" ContentType="application/vnd.openxmlformats-officedocument.drawing+xml"/>
  <Override PartName="/xl/ctrlProps/ctrlProp46.xml" ContentType="application/vnd.ms-excel.controlproperties+xml"/>
  <Override PartName="/xl/tables/table68.xml" ContentType="application/vnd.openxmlformats-officedocument.spreadsheetml.table+xml"/>
  <Override PartName="/xl/drawings/drawing49.xml" ContentType="application/vnd.openxmlformats-officedocument.drawing+xml"/>
  <Override PartName="/xl/ctrlProps/ctrlProp47.xml" ContentType="application/vnd.ms-excel.controlproperties+xml"/>
  <Override PartName="/xl/tables/table69.xml" ContentType="application/vnd.openxmlformats-officedocument.spreadsheetml.table+xml"/>
  <Override PartName="/xl/drawings/drawing50.xml" ContentType="application/vnd.openxmlformats-officedocument.drawing+xml"/>
  <Override PartName="/xl/ctrlProps/ctrlProp48.xml" ContentType="application/vnd.ms-excel.controlproperties+xml"/>
  <Override PartName="/xl/tables/table70.xml" ContentType="application/vnd.openxmlformats-officedocument.spreadsheetml.table+xml"/>
  <Override PartName="/xl/drawings/drawing51.xml" ContentType="application/vnd.openxmlformats-officedocument.drawing+xml"/>
  <Override PartName="/xl/ctrlProps/ctrlProp49.xml" ContentType="application/vnd.ms-excel.controlproperties+xml"/>
  <Override PartName="/xl/tables/table71.xml" ContentType="application/vnd.openxmlformats-officedocument.spreadsheetml.table+xml"/>
  <Override PartName="/xl/drawings/drawing52.xml" ContentType="application/vnd.openxmlformats-officedocument.drawing+xml"/>
  <Override PartName="/xl/ctrlProps/ctrlProp50.xml" ContentType="application/vnd.ms-excel.controlproperties+xml"/>
  <Override PartName="/xl/tables/table72.xml" ContentType="application/vnd.openxmlformats-officedocument.spreadsheetml.table+xml"/>
  <Override PartName="/xl/drawings/drawing53.xml" ContentType="application/vnd.openxmlformats-officedocument.drawing+xml"/>
  <Override PartName="/xl/ctrlProps/ctrlProp51.xml" ContentType="application/vnd.ms-excel.controlproperties+xml"/>
  <Override PartName="/xl/tables/table73.xml" ContentType="application/vnd.openxmlformats-officedocument.spreadsheetml.table+xml"/>
  <Override PartName="/xl/drawings/drawing54.xml" ContentType="application/vnd.openxmlformats-officedocument.drawing+xml"/>
  <Override PartName="/xl/ctrlProps/ctrlProp52.xml" ContentType="application/vnd.ms-excel.controlproperties+xml"/>
  <Override PartName="/xl/tables/table74.xml" ContentType="application/vnd.openxmlformats-officedocument.spreadsheetml.table+xml"/>
  <Override PartName="/xl/drawings/drawing55.xml" ContentType="application/vnd.openxmlformats-officedocument.drawing+xml"/>
  <Override PartName="/xl/ctrlProps/ctrlProp53.xml" ContentType="application/vnd.ms-excel.controlproperties+xml"/>
  <Override PartName="/xl/tables/table75.xml" ContentType="application/vnd.openxmlformats-officedocument.spreadsheetml.table+xml"/>
  <Override PartName="/xl/drawings/drawing56.xml" ContentType="application/vnd.openxmlformats-officedocument.drawing+xml"/>
  <Override PartName="/xl/ctrlProps/ctrlProp54.xml" ContentType="application/vnd.ms-excel.controlproperties+xml"/>
  <Override PartName="/xl/tables/table76.xml" ContentType="application/vnd.openxmlformats-officedocument.spreadsheetml.table+xml"/>
  <Override PartName="/xl/drawings/drawing57.xml" ContentType="application/vnd.openxmlformats-officedocument.drawing+xml"/>
  <Override PartName="/xl/ctrlProps/ctrlProp55.xml" ContentType="application/vnd.ms-excel.controlproperties+xml"/>
  <Override PartName="/xl/tables/table77.xml" ContentType="application/vnd.openxmlformats-officedocument.spreadsheetml.table+xml"/>
  <Override PartName="/xl/drawings/drawing58.xml" ContentType="application/vnd.openxmlformats-officedocument.drawing+xml"/>
  <Override PartName="/xl/ctrlProps/ctrlProp56.xml" ContentType="application/vnd.ms-excel.controlproperties+xml"/>
  <Override PartName="/xl/tables/table78.xml" ContentType="application/vnd.openxmlformats-officedocument.spreadsheetml.table+xml"/>
  <Override PartName="/xl/drawings/drawing59.xml" ContentType="application/vnd.openxmlformats-officedocument.drawing+xml"/>
  <Override PartName="/xl/ctrlProps/ctrlProp57.xml" ContentType="application/vnd.ms-excel.controlproperties+xml"/>
  <Override PartName="/xl/tables/table79.xml" ContentType="application/vnd.openxmlformats-officedocument.spreadsheetml.table+xml"/>
  <Override PartName="/xl/drawings/drawing60.xml" ContentType="application/vnd.openxmlformats-officedocument.drawing+xml"/>
  <Override PartName="/xl/ctrlProps/ctrlProp58.xml" ContentType="application/vnd.ms-excel.controlproperties+xml"/>
  <Override PartName="/xl/tables/table80.xml" ContentType="application/vnd.openxmlformats-officedocument.spreadsheetml.table+xml"/>
  <Override PartName="/xl/drawings/drawing61.xml" ContentType="application/vnd.openxmlformats-officedocument.drawing+xml"/>
  <Override PartName="/xl/ctrlProps/ctrlProp59.xml" ContentType="application/vnd.ms-excel.controlproperties+xml"/>
  <Override PartName="/xl/tables/table81.xml" ContentType="application/vnd.openxmlformats-officedocument.spreadsheetml.table+xml"/>
  <Override PartName="/xl/drawings/drawing62.xml" ContentType="application/vnd.openxmlformats-officedocument.drawing+xml"/>
  <Override PartName="/xl/ctrlProps/ctrlProp60.xml" ContentType="application/vnd.ms-excel.controlproperties+xml"/>
  <Override PartName="/xl/tables/table82.xml" ContentType="application/vnd.openxmlformats-officedocument.spreadsheetml.table+xml"/>
  <Override PartName="/xl/drawings/drawing63.xml" ContentType="application/vnd.openxmlformats-officedocument.drawing+xml"/>
  <Override PartName="/xl/ctrlProps/ctrlProp61.xml" ContentType="application/vnd.ms-excel.controlproperties+xml"/>
  <Override PartName="/xl/tables/table83.xml" ContentType="application/vnd.openxmlformats-officedocument.spreadsheetml.table+xml"/>
  <Override PartName="/xl/drawings/drawing64.xml" ContentType="application/vnd.openxmlformats-officedocument.drawing+xml"/>
  <Override PartName="/xl/ctrlProps/ctrlProp62.xml" ContentType="application/vnd.ms-excel.controlproperties+xml"/>
  <Override PartName="/xl/tables/table84.xml" ContentType="application/vnd.openxmlformats-officedocument.spreadsheetml.table+xml"/>
  <Override PartName="/xl/drawings/drawing65.xml" ContentType="application/vnd.openxmlformats-officedocument.drawing+xml"/>
  <Override PartName="/xl/ctrlProps/ctrlProp63.xml" ContentType="application/vnd.ms-excel.controlproperties+xml"/>
  <Override PartName="/xl/tables/table85.xml" ContentType="application/vnd.openxmlformats-officedocument.spreadsheetml.table+xml"/>
  <Override PartName="/xl/drawings/drawing66.xml" ContentType="application/vnd.openxmlformats-officedocument.drawing+xml"/>
  <Override PartName="/xl/ctrlProps/ctrlProp64.xml" ContentType="application/vnd.ms-excel.controlproperties+xml"/>
  <Override PartName="/xl/tables/table86.xml" ContentType="application/vnd.openxmlformats-officedocument.spreadsheetml.table+xml"/>
  <Override PartName="/xl/drawings/drawing67.xml" ContentType="application/vnd.openxmlformats-officedocument.drawing+xml"/>
  <Override PartName="/xl/ctrlProps/ctrlProp65.xml" ContentType="application/vnd.ms-excel.controlproperties+xml"/>
  <Override PartName="/xl/tables/table8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Z:\201_calferquim\203_areas\203.7_orden_produccion\2025\"/>
    </mc:Choice>
  </mc:AlternateContent>
  <xr:revisionPtr revIDLastSave="0" documentId="13_ncr:1_{EBB25D84-A9A8-41CB-8092-99C2DD5AE7CE}" xr6:coauthVersionLast="47" xr6:coauthVersionMax="47" xr10:uidLastSave="{00000000-0000-0000-0000-000000000000}"/>
  <bookViews>
    <workbookView xWindow="-120" yWindow="-120" windowWidth="29040" windowHeight="16440" tabRatio="849" activeTab="27" xr2:uid="{00000000-000D-0000-FFFF-FFFF00000000}"/>
  </bookViews>
  <sheets>
    <sheet name="Lista de Materias Primas" sheetId="1" r:id="rId1"/>
    <sheet name="Hoja2" sheetId="89" state="hidden" r:id="rId2"/>
    <sheet name="Registro" sheetId="5" r:id="rId3"/>
    <sheet name="62-281224_CAMASI GRIS" sheetId="7" state="hidden" r:id="rId4"/>
    <sheet name="65-281224_NUCLEO 4" sheetId="8" state="hidden" r:id="rId5"/>
    <sheet name="213-281224_FE SULFATO CALCIO" sheetId="11" state="hidden" r:id="rId6"/>
    <sheet name="65-271224_NUCLEO 4" sheetId="12" state="hidden" r:id="rId7"/>
    <sheet name="62-271224_CAMASI GRIS" sheetId="13" state="hidden" r:id="rId8"/>
    <sheet name="85-271224_MF 15-15-15" sheetId="14" state="hidden" r:id="rId9"/>
    <sheet name="83-271224_MF 18-18-18" sheetId="15" state="hidden" r:id="rId10"/>
    <sheet name="62-261224_CAMASI GRIS" sheetId="16" state="hidden" r:id="rId11"/>
    <sheet name="141-161124_SULFATO CALCIO P" sheetId="72" state="hidden" r:id="rId12"/>
    <sheet name="141-261224_SULFATO CALCIO P" sheetId="17" state="hidden" r:id="rId13"/>
    <sheet name="311-261224_FERTICORRECTIVO_og)" sheetId="82" state="hidden" r:id="rId14"/>
    <sheet name="311-261224_FERTICORRECTIVO_t" sheetId="81" state="hidden" r:id="rId15"/>
    <sheet name="311-261224_FERTICORRECTIVOx" sheetId="18" state="hidden" r:id="rId16"/>
    <sheet name="154-231224_FE MAGNE3" sheetId="19" state="hidden" r:id="rId17"/>
    <sheet name="65-231224_NUCLEO 4" sheetId="24" state="hidden" r:id="rId18"/>
    <sheet name="311-231224_FERTICORRECTIVO" sheetId="25" state="hidden" r:id="rId19"/>
    <sheet name="160-211224_SUELO CA" sheetId="26" state="hidden" r:id="rId20"/>
    <sheet name="85-211224_MF 15-15-15" sheetId="27" state="hidden" r:id="rId21"/>
    <sheet name="83-211224_MF 18-18-18" sheetId="28" state="hidden" r:id="rId22"/>
    <sheet name="137-011124_MF 10-20-20" sheetId="29" state="hidden" r:id="rId23"/>
    <sheet name="585-011124_MF 24N-4P-2K" sheetId="30" state="hidden" r:id="rId24"/>
    <sheet name="150-011124_CALFERZINC P" sheetId="31" state="hidden" r:id="rId25"/>
    <sheet name="Verificación de Formulación" sheetId="2" r:id="rId26"/>
    <sheet name="Verificación de Formulación (2)" sheetId="102" r:id="rId27"/>
    <sheet name="Hoja6 (2)" sheetId="105" r:id="rId28"/>
    <sheet name="gfs" sheetId="103" r:id="rId29"/>
    <sheet name="Hoja7" sheetId="104" r:id="rId30"/>
    <sheet name="Hoja3" sheetId="93" state="hidden" r:id="rId31"/>
    <sheet name="Hoja1" sheetId="79" state="hidden" r:id="rId32"/>
    <sheet name="641-011124_MF 10N-24P-14K" sheetId="33" state="hidden" r:id="rId33"/>
    <sheet name="65-011124_NUCLEO 4" sheetId="34" state="hidden" r:id="rId34"/>
    <sheet name="150-021124_CALFERZINC P" sheetId="35" state="hidden" r:id="rId35"/>
    <sheet name="65-021124_NUCLEO 4" sheetId="36" state="hidden" r:id="rId36"/>
    <sheet name="62-021124_CAMASI GRIS" sheetId="37" state="hidden" r:id="rId37"/>
    <sheet name="491-051124_CAMASI GRIS YARA" sheetId="38" state="hidden" r:id="rId38"/>
    <sheet name="81-051124_MF 31-8-8-2" sheetId="39" state="hidden" r:id="rId39"/>
    <sheet name="83-051124_MF 18-18-18" sheetId="40" state="hidden" r:id="rId40"/>
    <sheet name="82-051124_MF 25-4-24" sheetId="41" state="hidden" r:id="rId41"/>
    <sheet name="491-061124_CAMASI GRIS YARA" sheetId="42" state="hidden" r:id="rId42"/>
    <sheet name="642-061124_MF 27-3-12" sheetId="43" state="hidden" r:id="rId43"/>
    <sheet name="208-061124_NUCLEO MAGNESIO" sheetId="44" state="hidden" r:id="rId44"/>
    <sheet name="598-061124_MFE 30N-11P-6K" sheetId="45" state="hidden" r:id="rId45"/>
    <sheet name="546-081124_MF 26N-6P-6K" sheetId="46" state="hidden" r:id="rId46"/>
    <sheet name="544-081124_MF 11N-24P-9K-6Ca" sheetId="47" state="hidden" r:id="rId47"/>
    <sheet name="82-081124_MF 25-4-24" sheetId="48" state="hidden" r:id="rId48"/>
    <sheet name="491-081124_CAMASI GRIS YARA" sheetId="49" state="hidden" r:id="rId49"/>
    <sheet name="62-081124_CAMASI GRIS" sheetId="50" state="hidden" r:id="rId50"/>
    <sheet name="62-091124_CAMASI GRIS" sheetId="51" state="hidden" r:id="rId51"/>
    <sheet name="65-091124_NUCLEO 4" sheetId="52" state="hidden" r:id="rId52"/>
    <sheet name="628-091124_MFE 25N-4P-14K" sheetId="53" state="hidden" r:id="rId53"/>
    <sheet name="586-091124_MFE 19N-4K-18S" sheetId="54" state="hidden" r:id="rId54"/>
    <sheet name="85-121124_NUCLEO 4" sheetId="55" state="hidden" r:id="rId55"/>
    <sheet name="491-121124_CAMASI GRIS YARA" sheetId="56" state="hidden" r:id="rId56"/>
    <sheet name="62-121124_CAMASI GRIS" sheetId="57" state="hidden" r:id="rId57"/>
    <sheet name="85-121124_MF 15-15-15" sheetId="58" state="hidden" r:id="rId58"/>
    <sheet name="85-131124_MF 15-15-15" sheetId="59" state="hidden" r:id="rId59"/>
    <sheet name="84-131124_MF 17-6-18-2-1" sheetId="60" state="hidden" r:id="rId60"/>
    <sheet name="65-131124_NUCLEO 4" sheetId="61" state="hidden" r:id="rId61"/>
    <sheet name="208-131124_NUCLEO MAGNESIO" sheetId="62" state="hidden" r:id="rId62"/>
    <sheet name="208-141124_NUCLEO MAGNESIO" sheetId="63" state="hidden" r:id="rId63"/>
    <sheet name="141-141124_SULFATO CALCIO P" sheetId="64" state="hidden" r:id="rId64"/>
    <sheet name="84-141124_MF 17-6-18-2-1" sheetId="65" state="hidden" r:id="rId65"/>
    <sheet name="85-141124_MF 15-15-15" sheetId="66" state="hidden" r:id="rId66"/>
    <sheet name="85-151124_MF 15-15-15" sheetId="67" state="hidden" r:id="rId67"/>
    <sheet name="82-151124_MF 25-4-24" sheetId="68" state="hidden" r:id="rId68"/>
    <sheet name="188-151124_MICRON C-S" sheetId="69" state="hidden" r:id="rId69"/>
    <sheet name="155-151124_RAIFOS 20" sheetId="70" state="hidden" r:id="rId70"/>
    <sheet name="208-151124_NUCLEO MAGNESIO" sheetId="71" state="hidden" r:id="rId71"/>
    <sheet name="62-161124_CAMASI GRIS" sheetId="73" state="hidden" r:id="rId72"/>
    <sheet name="414-161124_MF 18-9-29" sheetId="74" state="hidden" r:id="rId73"/>
    <sheet name="640-161124_MFE 15-9-20" sheetId="75" state="hidden" r:id="rId74"/>
    <sheet name="517-151124_MF 16-16-16" sheetId="76" state="hidden" r:id="rId75"/>
    <sheet name="65-130125_NUCLEO 4" sheetId="77" state="hidden" r:id="rId76"/>
    <sheet name="65-130125_CAMASI GRIS" sheetId="78" state="hidden" r:id="rId77"/>
    <sheet name="65-050305_NUCLEO 4" sheetId="80" state="hidden" r:id="rId78"/>
    <sheet name="2025_MF 13 - 5 - 27" sheetId="83" state="hidden" r:id="rId79"/>
    <sheet name="2042025_25-4-24 dap-1" sheetId="87" state="hidden" r:id="rId80"/>
    <sheet name="2042025_25-4-24 dap-2" sheetId="84" state="hidden" r:id="rId81"/>
    <sheet name="84030425_MF 17-6-18-2-1" sheetId="85" state="hidden" r:id="rId82"/>
    <sheet name="62030425_CAMASI GRIS" sheetId="86" state="hidden" r:id="rId83"/>
    <sheet name="646040425_MFE 10-30-10" sheetId="88" state="hidden" r:id="rId84"/>
    <sheet name="646040425_1931-08-08" sheetId="90" state="hidden" r:id="rId85"/>
    <sheet name="40425_mf-10-30-10" sheetId="91" state="hidden" r:id="rId86"/>
    <sheet name="40425_mf-19-25-6" sheetId="92" state="hidden" r:id="rId87"/>
    <sheet name="62100425_CAMASI GRIS" sheetId="94" state="hidden" r:id="rId88"/>
    <sheet name="491100425_CAMASI YARA" sheetId="95" state="hidden" r:id="rId89"/>
    <sheet name="83100425_MF 18-18-18" sheetId="96" state="hidden" r:id="rId90"/>
    <sheet name="437100425_FOSFORITA NEIVA" sheetId="97" state="hidden" r:id="rId91"/>
    <sheet name="437100426_FOSFORITA NEIVA" sheetId="98" state="hidden" r:id="rId92"/>
    <sheet name="T18 MAP_MF 18-18-18" sheetId="99" state="hidden" r:id="rId93"/>
    <sheet name="_" sheetId="100" state="hidden" r:id="rId94"/>
  </sheets>
  <definedNames>
    <definedName name="_xlnm.Print_Area" localSheetId="25">'Verificación de Formulación'!$A$3:$X$34</definedName>
    <definedName name="_xlnm.Print_Area" localSheetId="26">'Verificación de Formulación (2)'!$A$1:$H$29</definedName>
    <definedName name="CID">'Lista de Materias Primas'!$D:$D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6" i="105" l="1"/>
  <c r="H16" i="105"/>
  <c r="I15" i="105"/>
  <c r="H15" i="105"/>
  <c r="I14" i="105"/>
  <c r="H14" i="105"/>
  <c r="I13" i="105"/>
  <c r="H13" i="105"/>
  <c r="I12" i="105"/>
  <c r="H12" i="105"/>
  <c r="I11" i="105"/>
  <c r="H11" i="105"/>
  <c r="I10" i="105"/>
  <c r="H10" i="105"/>
  <c r="I9" i="105"/>
  <c r="H9" i="105"/>
  <c r="I50" i="105"/>
  <c r="H50" i="105"/>
  <c r="I49" i="105"/>
  <c r="H49" i="105"/>
  <c r="I48" i="105"/>
  <c r="H48" i="105"/>
  <c r="I47" i="105"/>
  <c r="H47" i="105"/>
  <c r="I46" i="105"/>
  <c r="H46" i="105"/>
  <c r="I45" i="105"/>
  <c r="H45" i="105"/>
  <c r="I44" i="105"/>
  <c r="H44" i="105"/>
  <c r="I43" i="105"/>
  <c r="H43" i="105"/>
  <c r="I32" i="105"/>
  <c r="H32" i="105"/>
  <c r="I31" i="105"/>
  <c r="H31" i="105"/>
  <c r="I30" i="105"/>
  <c r="H30" i="105"/>
  <c r="I29" i="105"/>
  <c r="H29" i="105"/>
  <c r="I28" i="105"/>
  <c r="H28" i="105"/>
  <c r="I27" i="105"/>
  <c r="H27" i="105"/>
  <c r="I26" i="105"/>
  <c r="H26" i="105"/>
  <c r="I25" i="105"/>
  <c r="H25" i="105"/>
  <c r="C22" i="105"/>
  <c r="C21" i="105"/>
  <c r="M6" i="105"/>
  <c r="L6" i="105"/>
  <c r="K6" i="105"/>
  <c r="J6" i="105"/>
  <c r="I6" i="105"/>
  <c r="H6" i="105"/>
  <c r="G6" i="105"/>
  <c r="F6" i="105"/>
  <c r="M5" i="105"/>
  <c r="L5" i="105"/>
  <c r="K5" i="105"/>
  <c r="J5" i="105"/>
  <c r="I5" i="105"/>
  <c r="H5" i="105"/>
  <c r="G5" i="105"/>
  <c r="F5" i="105"/>
  <c r="M4" i="105"/>
  <c r="L4" i="105"/>
  <c r="K4" i="105"/>
  <c r="J4" i="105"/>
  <c r="I4" i="105"/>
  <c r="H4" i="105"/>
  <c r="G4" i="105"/>
  <c r="F4" i="105"/>
  <c r="M3" i="105"/>
  <c r="L3" i="105"/>
  <c r="K3" i="105"/>
  <c r="J3" i="105"/>
  <c r="I3" i="105"/>
  <c r="H3" i="105"/>
  <c r="G3" i="105"/>
  <c r="F3" i="105"/>
  <c r="I52" i="103"/>
  <c r="H52" i="103"/>
  <c r="I51" i="103"/>
  <c r="H51" i="103"/>
  <c r="I34" i="103"/>
  <c r="H34" i="103"/>
  <c r="I33" i="103"/>
  <c r="H33" i="103"/>
  <c r="H15" i="103"/>
  <c r="I15" i="103"/>
  <c r="H16" i="103"/>
  <c r="I16" i="103"/>
  <c r="H17" i="103"/>
  <c r="I17" i="103"/>
  <c r="I18" i="103"/>
  <c r="H18" i="103"/>
  <c r="E18" i="104"/>
  <c r="E36" i="104"/>
  <c r="I50" i="103"/>
  <c r="H50" i="103"/>
  <c r="I49" i="103"/>
  <c r="H49" i="103"/>
  <c r="I48" i="103"/>
  <c r="H48" i="103"/>
  <c r="I47" i="103"/>
  <c r="H47" i="103"/>
  <c r="I46" i="103"/>
  <c r="H46" i="103"/>
  <c r="I45" i="103"/>
  <c r="H45" i="103"/>
  <c r="I44" i="103"/>
  <c r="H44" i="103"/>
  <c r="I43" i="103"/>
  <c r="H43" i="103"/>
  <c r="I32" i="103"/>
  <c r="H32" i="103"/>
  <c r="I31" i="103"/>
  <c r="H31" i="103"/>
  <c r="I30" i="103"/>
  <c r="H30" i="103"/>
  <c r="I29" i="103"/>
  <c r="H29" i="103"/>
  <c r="I28" i="103"/>
  <c r="H28" i="103"/>
  <c r="I27" i="103"/>
  <c r="H27" i="103"/>
  <c r="I26" i="103"/>
  <c r="H26" i="103"/>
  <c r="I25" i="103"/>
  <c r="H25" i="103"/>
  <c r="H10" i="103"/>
  <c r="I10" i="103"/>
  <c r="H11" i="103"/>
  <c r="I11" i="103"/>
  <c r="H12" i="103"/>
  <c r="I12" i="103"/>
  <c r="H13" i="103"/>
  <c r="I13" i="103"/>
  <c r="H14" i="103"/>
  <c r="I14" i="103"/>
  <c r="I9" i="103"/>
  <c r="H9" i="103"/>
  <c r="F4" i="103"/>
  <c r="F5" i="103"/>
  <c r="F6" i="103"/>
  <c r="G3" i="103"/>
  <c r="G4" i="103"/>
  <c r="G5" i="103"/>
  <c r="G6" i="103"/>
  <c r="H3" i="103"/>
  <c r="H4" i="103"/>
  <c r="H5" i="103"/>
  <c r="H6" i="103"/>
  <c r="C21" i="103"/>
  <c r="C22" i="103"/>
  <c r="I3" i="103"/>
  <c r="I4" i="103"/>
  <c r="I5" i="103"/>
  <c r="I6" i="103"/>
  <c r="J3" i="103"/>
  <c r="J4" i="103"/>
  <c r="J5" i="103"/>
  <c r="J6" i="103"/>
  <c r="K3" i="103"/>
  <c r="K4" i="103"/>
  <c r="K5" i="103"/>
  <c r="K6" i="103"/>
  <c r="L3" i="103"/>
  <c r="L4" i="103"/>
  <c r="L5" i="103"/>
  <c r="L6" i="103"/>
  <c r="M3" i="103"/>
  <c r="M4" i="103"/>
  <c r="M5" i="103"/>
  <c r="M6" i="103"/>
  <c r="F3" i="103"/>
  <c r="F16" i="102" l="1"/>
  <c r="G16" i="102"/>
  <c r="H16" i="102"/>
  <c r="E16" i="102"/>
  <c r="H29" i="102" a="1"/>
  <c r="H29" i="102" s="1"/>
  <c r="G29" i="102" a="1"/>
  <c r="G29" i="102" s="1"/>
  <c r="F29" i="102" a="1"/>
  <c r="F29" i="102" s="1"/>
  <c r="E29" i="102" a="1"/>
  <c r="E29" i="102" s="1"/>
  <c r="D29" i="102"/>
  <c r="H28" i="102" a="1"/>
  <c r="H28" i="102" s="1"/>
  <c r="G28" i="102" a="1"/>
  <c r="G28" i="102" s="1"/>
  <c r="F28" i="102" a="1"/>
  <c r="F28" i="102" s="1"/>
  <c r="E28" i="102" a="1"/>
  <c r="E28" i="102" s="1"/>
  <c r="D28" i="102"/>
  <c r="H27" i="102" a="1"/>
  <c r="H27" i="102" s="1"/>
  <c r="G27" i="102" a="1"/>
  <c r="G27" i="102" s="1"/>
  <c r="F27" i="102" a="1"/>
  <c r="F27" i="102" s="1"/>
  <c r="E27" i="102" a="1"/>
  <c r="E27" i="102" s="1"/>
  <c r="D27" i="102"/>
  <c r="D26" i="102"/>
  <c r="H25" i="102" a="1"/>
  <c r="H25" i="102" s="1"/>
  <c r="G25" i="102" a="1"/>
  <c r="G25" i="102" s="1"/>
  <c r="F25" i="102" a="1"/>
  <c r="F25" i="102" s="1"/>
  <c r="E25" i="102" a="1"/>
  <c r="E25" i="102" s="1"/>
  <c r="D25" i="102"/>
  <c r="H24" i="102" a="1"/>
  <c r="H24" i="102" s="1"/>
  <c r="G24" i="102" a="1"/>
  <c r="G24" i="102" s="1"/>
  <c r="F24" i="102" a="1"/>
  <c r="F24" i="102" s="1"/>
  <c r="E24" i="102" a="1"/>
  <c r="E24" i="102" s="1"/>
  <c r="D24" i="102"/>
  <c r="H23" i="102" a="1"/>
  <c r="H23" i="102" s="1"/>
  <c r="G23" i="102" a="1"/>
  <c r="G23" i="102" s="1"/>
  <c r="F23" i="102" a="1"/>
  <c r="F23" i="102" s="1"/>
  <c r="E23" i="102" a="1"/>
  <c r="E23" i="102" s="1"/>
  <c r="D23" i="102"/>
  <c r="H22" i="102" a="1"/>
  <c r="H22" i="102" s="1"/>
  <c r="G22" i="102" a="1"/>
  <c r="G22" i="102" s="1"/>
  <c r="F22" i="102" a="1"/>
  <c r="F22" i="102" s="1"/>
  <c r="E22" i="102" a="1"/>
  <c r="E22" i="102" s="1"/>
  <c r="D22" i="102"/>
  <c r="H21" i="102" a="1"/>
  <c r="H21" i="102" s="1"/>
  <c r="G21" i="102" a="1"/>
  <c r="G21" i="102" s="1"/>
  <c r="F21" i="102" a="1"/>
  <c r="F21" i="102" s="1"/>
  <c r="E21" i="102" a="1"/>
  <c r="E21" i="102" s="1"/>
  <c r="D21" i="102"/>
  <c r="P16" i="2"/>
  <c r="Q16" i="2"/>
  <c r="R16" i="2"/>
  <c r="S16" i="2"/>
  <c r="T16" i="2"/>
  <c r="U16" i="2"/>
  <c r="V16" i="2"/>
  <c r="W16" i="2"/>
  <c r="X16" i="2"/>
  <c r="F4" i="102" l="1"/>
  <c r="H4" i="102"/>
  <c r="G4" i="102"/>
  <c r="E4" i="102"/>
  <c r="X21" i="100" a="1"/>
  <c r="X21" i="100" s="1"/>
  <c r="W21" i="100"/>
  <c r="W21" i="100" a="1"/>
  <c r="V21" i="100"/>
  <c r="V21" i="100" a="1"/>
  <c r="U21" i="100" a="1"/>
  <c r="U21" i="100" s="1"/>
  <c r="T21" i="100" a="1"/>
  <c r="T21" i="100" s="1"/>
  <c r="S21" i="100"/>
  <c r="S21" i="100" a="1"/>
  <c r="R21" i="100"/>
  <c r="R21" i="100" a="1"/>
  <c r="Q21" i="100" a="1"/>
  <c r="Q21" i="100" s="1"/>
  <c r="P21" i="100" a="1"/>
  <c r="P21" i="100" s="1"/>
  <c r="O21" i="100"/>
  <c r="O21" i="100" a="1"/>
  <c r="N21" i="100"/>
  <c r="N21" i="100" a="1"/>
  <c r="M21" i="100" a="1"/>
  <c r="M21" i="100" s="1"/>
  <c r="L21" i="100" a="1"/>
  <c r="L21" i="100" s="1"/>
  <c r="K21" i="100"/>
  <c r="K21" i="100" a="1"/>
  <c r="J21" i="100"/>
  <c r="J21" i="100" a="1"/>
  <c r="I21" i="100" a="1"/>
  <c r="I21" i="100" s="1"/>
  <c r="H21" i="100" a="1"/>
  <c r="H21" i="100" s="1"/>
  <c r="G21" i="100"/>
  <c r="G21" i="100" a="1"/>
  <c r="F21" i="100"/>
  <c r="F21" i="100" a="1"/>
  <c r="E21" i="100" a="1"/>
  <c r="E21" i="100" s="1"/>
  <c r="D21" i="100"/>
  <c r="X20" i="100"/>
  <c r="X20" i="100" a="1"/>
  <c r="W20" i="100" a="1"/>
  <c r="W20" i="100" s="1"/>
  <c r="V20" i="100"/>
  <c r="V20" i="100" a="1"/>
  <c r="U20" i="100"/>
  <c r="U20" i="100" a="1"/>
  <c r="T20" i="100"/>
  <c r="T20" i="100" a="1"/>
  <c r="S20" i="100" a="1"/>
  <c r="S20" i="100" s="1"/>
  <c r="R20" i="100"/>
  <c r="R20" i="100" a="1"/>
  <c r="Q20" i="100"/>
  <c r="Q20" i="100" a="1"/>
  <c r="P20" i="100"/>
  <c r="P20" i="100" a="1"/>
  <c r="O20" i="100" a="1"/>
  <c r="O20" i="100" s="1"/>
  <c r="N20" i="100"/>
  <c r="N20" i="100" a="1"/>
  <c r="M20" i="100"/>
  <c r="M20" i="100" a="1"/>
  <c r="L20" i="100"/>
  <c r="L20" i="100" a="1"/>
  <c r="K20" i="100" a="1"/>
  <c r="K20" i="100" s="1"/>
  <c r="J20" i="100"/>
  <c r="J20" i="100" a="1"/>
  <c r="I20" i="100"/>
  <c r="I20" i="100" a="1"/>
  <c r="H20" i="100" a="1"/>
  <c r="H20" i="100" s="1"/>
  <c r="G20" i="100" a="1"/>
  <c r="G20" i="100" s="1"/>
  <c r="F20" i="100" a="1"/>
  <c r="F20" i="100" s="1"/>
  <c r="E20" i="100"/>
  <c r="E20" i="100" a="1"/>
  <c r="D20" i="100"/>
  <c r="X19" i="100"/>
  <c r="X19" i="100" a="1"/>
  <c r="W19" i="100"/>
  <c r="W19" i="100" a="1"/>
  <c r="V19" i="100" a="1"/>
  <c r="V19" i="100" s="1"/>
  <c r="U19" i="100" a="1"/>
  <c r="U19" i="100" s="1"/>
  <c r="T19" i="100"/>
  <c r="T19" i="100" a="1"/>
  <c r="S19" i="100"/>
  <c r="S19" i="100" a="1"/>
  <c r="R19" i="100" a="1"/>
  <c r="R19" i="100" s="1"/>
  <c r="Q19" i="100" a="1"/>
  <c r="Q19" i="100" s="1"/>
  <c r="P19" i="100"/>
  <c r="P19" i="100" a="1"/>
  <c r="O19" i="100"/>
  <c r="O19" i="100" a="1"/>
  <c r="N19" i="100" a="1"/>
  <c r="N19" i="100" s="1"/>
  <c r="M19" i="100" a="1"/>
  <c r="M19" i="100" s="1"/>
  <c r="L19" i="100"/>
  <c r="L19" i="100" a="1"/>
  <c r="K19" i="100"/>
  <c r="K19" i="100" a="1"/>
  <c r="J19" i="100" a="1"/>
  <c r="J19" i="100" s="1"/>
  <c r="I19" i="100" a="1"/>
  <c r="I19" i="100" s="1"/>
  <c r="H19" i="100"/>
  <c r="H19" i="100" a="1"/>
  <c r="G19" i="100"/>
  <c r="G19" i="100" a="1"/>
  <c r="F19" i="100" a="1"/>
  <c r="F19" i="100" s="1"/>
  <c r="E19" i="100" a="1"/>
  <c r="E19" i="100" s="1"/>
  <c r="D19" i="100"/>
  <c r="X18" i="100" a="1"/>
  <c r="X18" i="100" s="1"/>
  <c r="W18" i="100"/>
  <c r="W18" i="100" a="1"/>
  <c r="V18" i="100"/>
  <c r="V18" i="100" a="1"/>
  <c r="U18" i="100"/>
  <c r="U18" i="100" a="1"/>
  <c r="T18" i="100" a="1"/>
  <c r="T18" i="100" s="1"/>
  <c r="S18" i="100"/>
  <c r="S18" i="100" a="1"/>
  <c r="R18" i="100"/>
  <c r="R18" i="100" a="1"/>
  <c r="Q18" i="100"/>
  <c r="Q18" i="100" a="1"/>
  <c r="P18" i="100" a="1"/>
  <c r="P18" i="100" s="1"/>
  <c r="O18" i="100" a="1"/>
  <c r="O18" i="100" s="1"/>
  <c r="N18" i="100"/>
  <c r="N18" i="100" a="1"/>
  <c r="M18" i="100"/>
  <c r="M18" i="100" a="1"/>
  <c r="L18" i="100" a="1"/>
  <c r="L18" i="100" s="1"/>
  <c r="K18" i="100" a="1"/>
  <c r="K18" i="100" s="1"/>
  <c r="J18" i="100"/>
  <c r="J18" i="100" a="1"/>
  <c r="I18" i="100"/>
  <c r="I18" i="100" a="1"/>
  <c r="H18" i="100" a="1"/>
  <c r="H18" i="100" s="1"/>
  <c r="G18" i="100" a="1"/>
  <c r="G18" i="100" s="1"/>
  <c r="F18" i="100"/>
  <c r="F18" i="100" a="1"/>
  <c r="E18" i="100" a="1"/>
  <c r="E18" i="100" s="1"/>
  <c r="D18" i="100"/>
  <c r="X17" i="100"/>
  <c r="X17" i="100" a="1"/>
  <c r="W17" i="100" a="1"/>
  <c r="W17" i="100" s="1"/>
  <c r="V17" i="100" a="1"/>
  <c r="V17" i="100" s="1"/>
  <c r="U17" i="100"/>
  <c r="U17" i="100" a="1"/>
  <c r="T17" i="100"/>
  <c r="T17" i="100" a="1"/>
  <c r="S17" i="100" a="1"/>
  <c r="S17" i="100" s="1"/>
  <c r="R17" i="100" a="1"/>
  <c r="R17" i="100" s="1"/>
  <c r="Q17" i="100"/>
  <c r="Q17" i="100" a="1"/>
  <c r="P17" i="100"/>
  <c r="P17" i="100" a="1"/>
  <c r="O17" i="100" a="1"/>
  <c r="O17" i="100" s="1"/>
  <c r="N17" i="100" a="1"/>
  <c r="N17" i="100" s="1"/>
  <c r="M17" i="100"/>
  <c r="M17" i="100" a="1"/>
  <c r="L17" i="100"/>
  <c r="L17" i="100" a="1"/>
  <c r="K17" i="100" a="1"/>
  <c r="K17" i="100" s="1"/>
  <c r="J17" i="100" a="1"/>
  <c r="J17" i="100" s="1"/>
  <c r="I17" i="100"/>
  <c r="I17" i="100" a="1"/>
  <c r="H17" i="100"/>
  <c r="H17" i="100" a="1"/>
  <c r="G17" i="100" a="1"/>
  <c r="G17" i="100" s="1"/>
  <c r="F17" i="100" a="1"/>
  <c r="F17" i="100" s="1"/>
  <c r="E17" i="100"/>
  <c r="E17" i="100" a="1"/>
  <c r="D17" i="100"/>
  <c r="X16" i="100"/>
  <c r="X16" i="100" a="1"/>
  <c r="W16" i="100"/>
  <c r="W16" i="100" a="1"/>
  <c r="V16" i="100"/>
  <c r="V16" i="100" a="1"/>
  <c r="U16" i="100" a="1"/>
  <c r="U16" i="100" s="1"/>
  <c r="T16" i="100" a="1"/>
  <c r="T16" i="100" s="1"/>
  <c r="S16" i="100"/>
  <c r="S16" i="100" a="1"/>
  <c r="R16" i="100"/>
  <c r="R16" i="100" a="1"/>
  <c r="Q16" i="100" a="1"/>
  <c r="Q16" i="100" s="1"/>
  <c r="P16" i="100" a="1"/>
  <c r="P16" i="100" s="1"/>
  <c r="O16" i="100"/>
  <c r="O16" i="100" a="1"/>
  <c r="N16" i="100"/>
  <c r="N16" i="100" a="1"/>
  <c r="M16" i="100" a="1"/>
  <c r="M16" i="100" s="1"/>
  <c r="L16" i="100" a="1"/>
  <c r="L16" i="100" s="1"/>
  <c r="K16" i="100"/>
  <c r="K16" i="100" a="1"/>
  <c r="J16" i="100" a="1"/>
  <c r="J16" i="100" s="1"/>
  <c r="I16" i="100" a="1"/>
  <c r="I16" i="100" s="1"/>
  <c r="H16" i="100" a="1"/>
  <c r="H16" i="100" s="1"/>
  <c r="G16" i="100"/>
  <c r="G16" i="100" a="1"/>
  <c r="F16" i="100" a="1"/>
  <c r="F16" i="100" s="1"/>
  <c r="E16" i="100" a="1"/>
  <c r="E16" i="100" s="1"/>
  <c r="D16" i="100"/>
  <c r="X15" i="100" a="1"/>
  <c r="X15" i="100" s="1"/>
  <c r="W15" i="100" a="1"/>
  <c r="W15" i="100" s="1"/>
  <c r="V15" i="100"/>
  <c r="V15" i="100" a="1"/>
  <c r="U15" i="100"/>
  <c r="U15" i="100" a="1"/>
  <c r="T15" i="100" a="1"/>
  <c r="T15" i="100" s="1"/>
  <c r="S15" i="100" a="1"/>
  <c r="S15" i="100" s="1"/>
  <c r="R15" i="100"/>
  <c r="R15" i="100" a="1"/>
  <c r="Q15" i="100"/>
  <c r="Q15" i="100" a="1"/>
  <c r="P15" i="100" a="1"/>
  <c r="P15" i="100" s="1"/>
  <c r="O15" i="100" a="1"/>
  <c r="O15" i="100" s="1"/>
  <c r="N15" i="100"/>
  <c r="N15" i="100" a="1"/>
  <c r="M15" i="100"/>
  <c r="M15" i="100" a="1"/>
  <c r="L15" i="100" a="1"/>
  <c r="L15" i="100" s="1"/>
  <c r="K15" i="100" a="1"/>
  <c r="K15" i="100" s="1"/>
  <c r="J15" i="100"/>
  <c r="J15" i="100" a="1"/>
  <c r="I15" i="100"/>
  <c r="I15" i="100" a="1"/>
  <c r="H15" i="100" a="1"/>
  <c r="H15" i="100" s="1"/>
  <c r="G15" i="100" a="1"/>
  <c r="G15" i="100" s="1"/>
  <c r="F15" i="100"/>
  <c r="F15" i="100" a="1"/>
  <c r="E15" i="100"/>
  <c r="E15" i="100" a="1"/>
  <c r="D15" i="100"/>
  <c r="X14" i="100"/>
  <c r="X14" i="100" a="1"/>
  <c r="W14" i="100"/>
  <c r="W14" i="100" a="1"/>
  <c r="V14" i="100"/>
  <c r="V14" i="100" a="1"/>
  <c r="U14" i="100"/>
  <c r="U14" i="100" a="1"/>
  <c r="T14" i="100"/>
  <c r="T14" i="100" a="1"/>
  <c r="S14" i="100"/>
  <c r="S14" i="100" a="1"/>
  <c r="R14" i="100" a="1"/>
  <c r="R14" i="100" s="1"/>
  <c r="Q14" i="100"/>
  <c r="Q14" i="100" a="1"/>
  <c r="P14" i="100"/>
  <c r="P14" i="100" a="1"/>
  <c r="O14" i="100"/>
  <c r="O14" i="100" a="1"/>
  <c r="N14" i="100" a="1"/>
  <c r="N14" i="100" s="1"/>
  <c r="M14" i="100"/>
  <c r="M14" i="100" a="1"/>
  <c r="L14" i="100"/>
  <c r="L14" i="100" a="1"/>
  <c r="K14" i="100" a="1"/>
  <c r="K14" i="100" s="1"/>
  <c r="J14" i="100" a="1"/>
  <c r="J14" i="100" s="1"/>
  <c r="I14" i="100"/>
  <c r="I14" i="100" a="1"/>
  <c r="H14" i="100"/>
  <c r="H14" i="100" a="1"/>
  <c r="G14" i="100" a="1"/>
  <c r="G14" i="100" s="1"/>
  <c r="F14" i="100" a="1"/>
  <c r="F14" i="100" s="1"/>
  <c r="E14" i="100" a="1"/>
  <c r="E14" i="100" s="1"/>
  <c r="D14" i="100"/>
  <c r="X13" i="100" a="1"/>
  <c r="X13" i="100" s="1"/>
  <c r="W13" i="100"/>
  <c r="W13" i="100" a="1"/>
  <c r="V13" i="100"/>
  <c r="V13" i="100" a="1"/>
  <c r="U13" i="100" a="1"/>
  <c r="U13" i="100" s="1"/>
  <c r="T13" i="100" a="1"/>
  <c r="T13" i="100" s="1"/>
  <c r="S13" i="100"/>
  <c r="S13" i="100" a="1"/>
  <c r="R13" i="100"/>
  <c r="R13" i="100" a="1"/>
  <c r="Q13" i="100" a="1"/>
  <c r="Q13" i="100" s="1"/>
  <c r="P13" i="100" a="1"/>
  <c r="P13" i="100" s="1"/>
  <c r="O13" i="100"/>
  <c r="O13" i="100" a="1"/>
  <c r="N13" i="100"/>
  <c r="N13" i="100" a="1"/>
  <c r="M13" i="100" a="1"/>
  <c r="M13" i="100" s="1"/>
  <c r="L13" i="100" a="1"/>
  <c r="L13" i="100" s="1"/>
  <c r="K13" i="100"/>
  <c r="K13" i="100" a="1"/>
  <c r="J13" i="100"/>
  <c r="J13" i="100" a="1"/>
  <c r="I13" i="100" a="1"/>
  <c r="I13" i="100" s="1"/>
  <c r="H13" i="100" a="1"/>
  <c r="H13" i="100" s="1"/>
  <c r="G13" i="100"/>
  <c r="G13" i="100" a="1"/>
  <c r="F13" i="100"/>
  <c r="F13" i="100" a="1"/>
  <c r="E13" i="100" a="1"/>
  <c r="E13" i="100" s="1"/>
  <c r="D13" i="100"/>
  <c r="X12" i="100"/>
  <c r="X12" i="100" a="1"/>
  <c r="W12" i="100"/>
  <c r="W12" i="100" a="1"/>
  <c r="V12" i="100"/>
  <c r="V12" i="100" a="1"/>
  <c r="U12" i="100"/>
  <c r="U12" i="100" a="1"/>
  <c r="T12" i="100"/>
  <c r="T12" i="100" a="1"/>
  <c r="S12" i="100"/>
  <c r="S12" i="100" a="1"/>
  <c r="R12" i="100" a="1"/>
  <c r="R12" i="100" s="1"/>
  <c r="Q12" i="100"/>
  <c r="Q12" i="100" a="1"/>
  <c r="P12" i="100" a="1"/>
  <c r="P12" i="100" s="1"/>
  <c r="O12" i="100"/>
  <c r="O12" i="100" a="1"/>
  <c r="N12" i="100" a="1"/>
  <c r="N12" i="100" s="1"/>
  <c r="M12" i="100"/>
  <c r="M12" i="100" a="1"/>
  <c r="L12" i="100" a="1"/>
  <c r="L12" i="100" s="1"/>
  <c r="K12" i="100" a="1"/>
  <c r="K12" i="100" s="1"/>
  <c r="J12" i="100" a="1"/>
  <c r="J12" i="100" s="1"/>
  <c r="I12" i="100"/>
  <c r="I12" i="100" a="1"/>
  <c r="H12" i="100" a="1"/>
  <c r="H12" i="100" s="1"/>
  <c r="G12" i="100" a="1"/>
  <c r="G12" i="100" s="1"/>
  <c r="F12" i="100" a="1"/>
  <c r="F12" i="100" s="1"/>
  <c r="E12" i="100"/>
  <c r="E12" i="100" a="1"/>
  <c r="D12" i="100"/>
  <c r="X11" i="100"/>
  <c r="X11" i="100" a="1"/>
  <c r="W11" i="100"/>
  <c r="W11" i="100" a="1"/>
  <c r="V11" i="100" a="1"/>
  <c r="V11" i="100" s="1"/>
  <c r="U11" i="100" a="1"/>
  <c r="U11" i="100" s="1"/>
  <c r="T11" i="100"/>
  <c r="T11" i="100" a="1"/>
  <c r="S11" i="100"/>
  <c r="S11" i="100" a="1"/>
  <c r="R11" i="100" a="1"/>
  <c r="R11" i="100" s="1"/>
  <c r="Q11" i="100" a="1"/>
  <c r="Q11" i="100" s="1"/>
  <c r="P11" i="100"/>
  <c r="P11" i="100" a="1"/>
  <c r="O11" i="100"/>
  <c r="O11" i="100" a="1"/>
  <c r="N11" i="100" a="1"/>
  <c r="N11" i="100" s="1"/>
  <c r="M11" i="100" a="1"/>
  <c r="M11" i="100" s="1"/>
  <c r="L11" i="100"/>
  <c r="L11" i="100" a="1"/>
  <c r="K11" i="100"/>
  <c r="K11" i="100" a="1"/>
  <c r="J11" i="100" a="1"/>
  <c r="J11" i="100" s="1"/>
  <c r="I11" i="100" a="1"/>
  <c r="I11" i="100" s="1"/>
  <c r="H11" i="100"/>
  <c r="H11" i="100" a="1"/>
  <c r="G11" i="100"/>
  <c r="G11" i="100" a="1"/>
  <c r="F11" i="100" a="1"/>
  <c r="F11" i="100" s="1"/>
  <c r="E11" i="100" a="1"/>
  <c r="E11" i="100" s="1"/>
  <c r="D11" i="100"/>
  <c r="X10" i="100"/>
  <c r="X10" i="100" a="1"/>
  <c r="W10" i="100"/>
  <c r="W10" i="100" a="1"/>
  <c r="V10" i="100"/>
  <c r="V10" i="100" a="1"/>
  <c r="U10" i="100"/>
  <c r="U10" i="100" a="1"/>
  <c r="T10" i="100"/>
  <c r="T10" i="100" a="1"/>
  <c r="S10" i="100" a="1"/>
  <c r="S10" i="100" s="1"/>
  <c r="R10" i="100"/>
  <c r="R10" i="100" a="1"/>
  <c r="Q10" i="100"/>
  <c r="Q10" i="100" a="1"/>
  <c r="P10" i="100"/>
  <c r="P10" i="100" a="1"/>
  <c r="O10" i="100" a="1"/>
  <c r="O10" i="100" s="1"/>
  <c r="N10" i="100"/>
  <c r="N10" i="100" a="1"/>
  <c r="M10" i="100" a="1"/>
  <c r="M10" i="100" s="1"/>
  <c r="L10" i="100"/>
  <c r="L10" i="100" a="1"/>
  <c r="K10" i="100" a="1"/>
  <c r="K10" i="100" s="1"/>
  <c r="J10" i="100"/>
  <c r="J10" i="100" a="1"/>
  <c r="I10" i="100" a="1"/>
  <c r="I10" i="100" s="1"/>
  <c r="H10" i="100" a="1"/>
  <c r="H10" i="100" s="1"/>
  <c r="G10" i="100" a="1"/>
  <c r="G10" i="100" s="1"/>
  <c r="F10" i="100"/>
  <c r="F10" i="100" a="1"/>
  <c r="E10" i="100" a="1"/>
  <c r="E10" i="100" s="1"/>
  <c r="D10" i="100"/>
  <c r="D9" i="100"/>
  <c r="X8" i="100" a="1"/>
  <c r="X8" i="100" s="1"/>
  <c r="W8" i="100" a="1"/>
  <c r="W8" i="100" s="1"/>
  <c r="V8" i="100" a="1"/>
  <c r="V8" i="100" s="1"/>
  <c r="U8" i="100" a="1"/>
  <c r="U8" i="100" s="1"/>
  <c r="T8" i="100" a="1"/>
  <c r="T8" i="100" s="1"/>
  <c r="S8" i="100" a="1"/>
  <c r="S8" i="100" s="1"/>
  <c r="R8" i="100" a="1"/>
  <c r="R8" i="100" s="1"/>
  <c r="Q8" i="100" a="1"/>
  <c r="Q8" i="100" s="1"/>
  <c r="P8" i="100" a="1"/>
  <c r="P8" i="100" s="1"/>
  <c r="O8" i="100" a="1"/>
  <c r="O8" i="100" s="1"/>
  <c r="N8" i="100" a="1"/>
  <c r="N8" i="100" s="1"/>
  <c r="M8" i="100" a="1"/>
  <c r="M8" i="100" s="1"/>
  <c r="L8" i="100" a="1"/>
  <c r="L8" i="100" s="1"/>
  <c r="K8" i="100" a="1"/>
  <c r="K8" i="100" s="1"/>
  <c r="J8" i="100" a="1"/>
  <c r="J8" i="100" s="1"/>
  <c r="I8" i="100" a="1"/>
  <c r="I8" i="100" s="1"/>
  <c r="H8" i="100" a="1"/>
  <c r="H8" i="100" s="1"/>
  <c r="G8" i="100" a="1"/>
  <c r="G8" i="100" s="1"/>
  <c r="F8" i="100" a="1"/>
  <c r="F8" i="100" s="1"/>
  <c r="E8" i="100" a="1"/>
  <c r="E8" i="100" s="1"/>
  <c r="D8" i="100"/>
  <c r="X7" i="100" a="1"/>
  <c r="X7" i="100" s="1"/>
  <c r="W7" i="100" a="1"/>
  <c r="W7" i="100" s="1"/>
  <c r="V7" i="100" a="1"/>
  <c r="V7" i="100" s="1"/>
  <c r="U7" i="100" a="1"/>
  <c r="U7" i="100" s="1"/>
  <c r="T7" i="100" a="1"/>
  <c r="T7" i="100" s="1"/>
  <c r="S7" i="100" a="1"/>
  <c r="S7" i="100" s="1"/>
  <c r="R7" i="100" a="1"/>
  <c r="R7" i="100" s="1"/>
  <c r="Q7" i="100" a="1"/>
  <c r="Q7" i="100" s="1"/>
  <c r="P7" i="100" a="1"/>
  <c r="P7" i="100" s="1"/>
  <c r="O7" i="100" a="1"/>
  <c r="O7" i="100" s="1"/>
  <c r="N7" i="100" a="1"/>
  <c r="N7" i="100" s="1"/>
  <c r="M7" i="100" a="1"/>
  <c r="M7" i="100" s="1"/>
  <c r="L7" i="100" a="1"/>
  <c r="L7" i="100" s="1"/>
  <c r="K7" i="100" a="1"/>
  <c r="K7" i="100" s="1"/>
  <c r="J7" i="100" a="1"/>
  <c r="J7" i="100" s="1"/>
  <c r="F7" i="100" a="1"/>
  <c r="F7" i="100" s="1"/>
  <c r="D7" i="100"/>
  <c r="X6" i="100"/>
  <c r="X6" i="100" a="1"/>
  <c r="W6" i="100" a="1"/>
  <c r="W6" i="100" s="1"/>
  <c r="V6" i="100" a="1"/>
  <c r="V6" i="100" s="1"/>
  <c r="U6" i="100" a="1"/>
  <c r="U6" i="100" s="1"/>
  <c r="T6" i="100"/>
  <c r="T6" i="100" a="1"/>
  <c r="S6" i="100" a="1"/>
  <c r="S6" i="100" s="1"/>
  <c r="R6" i="100" a="1"/>
  <c r="R6" i="100" s="1"/>
  <c r="Q6" i="100" a="1"/>
  <c r="Q6" i="100" s="1"/>
  <c r="P6" i="100"/>
  <c r="P6" i="100" a="1"/>
  <c r="O6" i="100" a="1"/>
  <c r="O6" i="100" s="1"/>
  <c r="N6" i="100" a="1"/>
  <c r="N6" i="100" s="1"/>
  <c r="M6" i="100" a="1"/>
  <c r="M6" i="100" s="1"/>
  <c r="L6" i="100"/>
  <c r="L6" i="100" a="1"/>
  <c r="K6" i="100" a="1"/>
  <c r="K6" i="100" s="1"/>
  <c r="J6" i="100" a="1"/>
  <c r="J6" i="100" s="1"/>
  <c r="I6" i="100" a="1"/>
  <c r="I6" i="100" s="1"/>
  <c r="H6" i="100"/>
  <c r="H6" i="100" a="1"/>
  <c r="G6" i="100" a="1"/>
  <c r="G6" i="100" s="1"/>
  <c r="F6" i="100" a="1"/>
  <c r="F6" i="100" s="1"/>
  <c r="E6" i="100" a="1"/>
  <c r="E6" i="100" s="1"/>
  <c r="D6" i="100"/>
  <c r="X5" i="100" a="1"/>
  <c r="X5" i="100" s="1"/>
  <c r="W5" i="100"/>
  <c r="W5" i="100" a="1"/>
  <c r="V5" i="100"/>
  <c r="V5" i="100" a="1"/>
  <c r="U5" i="100" a="1"/>
  <c r="U5" i="100" s="1"/>
  <c r="T5" i="100" a="1"/>
  <c r="T5" i="100" s="1"/>
  <c r="S5" i="100"/>
  <c r="S5" i="100" a="1"/>
  <c r="R5" i="100"/>
  <c r="R5" i="100" a="1"/>
  <c r="Q5" i="100" a="1"/>
  <c r="Q5" i="100" s="1"/>
  <c r="P5" i="100" a="1"/>
  <c r="P5" i="100" s="1"/>
  <c r="O5" i="100"/>
  <c r="O5" i="100" a="1"/>
  <c r="N5" i="100"/>
  <c r="N5" i="100" a="1"/>
  <c r="M5" i="100" a="1"/>
  <c r="M5" i="100" s="1"/>
  <c r="L5" i="100" a="1"/>
  <c r="L5" i="100" s="1"/>
  <c r="K5" i="100"/>
  <c r="K5" i="100" a="1"/>
  <c r="J5" i="100"/>
  <c r="J5" i="100" a="1"/>
  <c r="I5" i="100" a="1"/>
  <c r="I5" i="100" s="1"/>
  <c r="H5" i="100" a="1"/>
  <c r="H5" i="100" s="1"/>
  <c r="G5" i="100"/>
  <c r="G5" i="100" a="1"/>
  <c r="F5" i="100"/>
  <c r="F5" i="100" a="1"/>
  <c r="E5" i="100" a="1"/>
  <c r="E5" i="100" s="1"/>
  <c r="D5" i="100"/>
  <c r="X4" i="100" a="1"/>
  <c r="X4" i="100" s="1"/>
  <c r="W4" i="100" a="1"/>
  <c r="W4" i="100" s="1"/>
  <c r="V4" i="100" a="1"/>
  <c r="V4" i="100" s="1"/>
  <c r="U4" i="100" a="1"/>
  <c r="U4" i="100" s="1"/>
  <c r="T4" i="100" a="1"/>
  <c r="T4" i="100" s="1"/>
  <c r="S4" i="100" a="1"/>
  <c r="S4" i="100" s="1"/>
  <c r="R4" i="100" a="1"/>
  <c r="R4" i="100" s="1"/>
  <c r="Q4" i="100" a="1"/>
  <c r="Q4" i="100" s="1"/>
  <c r="P4" i="100" a="1"/>
  <c r="P4" i="100" s="1"/>
  <c r="O4" i="100" a="1"/>
  <c r="O4" i="100" s="1"/>
  <c r="N4" i="100" a="1"/>
  <c r="N4" i="100" s="1"/>
  <c r="M4" i="100" a="1"/>
  <c r="M4" i="100" s="1"/>
  <c r="L4" i="100" a="1"/>
  <c r="L4" i="100" s="1"/>
  <c r="K4" i="100" a="1"/>
  <c r="K4" i="100" s="1"/>
  <c r="J4" i="100" a="1"/>
  <c r="J4" i="100" s="1"/>
  <c r="I4" i="100" a="1"/>
  <c r="I4" i="100" s="1"/>
  <c r="H4" i="100" a="1"/>
  <c r="H4" i="100" s="1"/>
  <c r="G4" i="100" a="1"/>
  <c r="G4" i="100" s="1"/>
  <c r="F4" i="100" a="1"/>
  <c r="F4" i="100" s="1"/>
  <c r="E4" i="100" a="1"/>
  <c r="E4" i="100" s="1"/>
  <c r="D4" i="100"/>
  <c r="W21" i="99" a="1"/>
  <c r="W21" i="99" s="1"/>
  <c r="V21" i="99" a="1"/>
  <c r="V21" i="99" s="1"/>
  <c r="U21" i="99" a="1"/>
  <c r="U21" i="99" s="1"/>
  <c r="T21" i="99" a="1"/>
  <c r="T21" i="99" s="1"/>
  <c r="S21" i="99" a="1"/>
  <c r="S21" i="99" s="1"/>
  <c r="R21" i="99" a="1"/>
  <c r="R21" i="99" s="1"/>
  <c r="Q21" i="99" a="1"/>
  <c r="Q21" i="99" s="1"/>
  <c r="P21" i="99" a="1"/>
  <c r="P21" i="99" s="1"/>
  <c r="O21" i="99" a="1"/>
  <c r="O21" i="99" s="1"/>
  <c r="N21" i="99" a="1"/>
  <c r="N21" i="99" s="1"/>
  <c r="M21" i="99" a="1"/>
  <c r="M21" i="99" s="1"/>
  <c r="L21" i="99" a="1"/>
  <c r="L21" i="99" s="1"/>
  <c r="K21" i="99" a="1"/>
  <c r="K21" i="99" s="1"/>
  <c r="J21" i="99" a="1"/>
  <c r="J21" i="99" s="1"/>
  <c r="I21" i="99" a="1"/>
  <c r="I21" i="99" s="1"/>
  <c r="H21" i="99" a="1"/>
  <c r="H21" i="99" s="1"/>
  <c r="G21" i="99" a="1"/>
  <c r="G21" i="99" s="1"/>
  <c r="F21" i="99" a="1"/>
  <c r="F21" i="99" s="1"/>
  <c r="E21" i="99" a="1"/>
  <c r="E21" i="99" s="1"/>
  <c r="D21" i="99" a="1"/>
  <c r="D21" i="99" s="1"/>
  <c r="C21" i="99"/>
  <c r="W20" i="99" a="1"/>
  <c r="W20" i="99" s="1"/>
  <c r="V20" i="99" a="1"/>
  <c r="V20" i="99" s="1"/>
  <c r="U20" i="99" a="1"/>
  <c r="U20" i="99" s="1"/>
  <c r="T20" i="99"/>
  <c r="T20" i="99" a="1"/>
  <c r="S20" i="99" a="1"/>
  <c r="S20" i="99" s="1"/>
  <c r="R20" i="99"/>
  <c r="R20" i="99" a="1"/>
  <c r="Q20" i="99" a="1"/>
  <c r="Q20" i="99" s="1"/>
  <c r="P20" i="99"/>
  <c r="P20" i="99" a="1"/>
  <c r="O20" i="99" a="1"/>
  <c r="O20" i="99" s="1"/>
  <c r="N20" i="99" a="1"/>
  <c r="N20" i="99" s="1"/>
  <c r="M20" i="99" a="1"/>
  <c r="M20" i="99" s="1"/>
  <c r="L20" i="99"/>
  <c r="L20" i="99" a="1"/>
  <c r="K20" i="99" a="1"/>
  <c r="K20" i="99" s="1"/>
  <c r="J20" i="99" a="1"/>
  <c r="J20" i="99" s="1"/>
  <c r="I20" i="99" a="1"/>
  <c r="I20" i="99" s="1"/>
  <c r="H20" i="99" a="1"/>
  <c r="H20" i="99" s="1"/>
  <c r="G20" i="99"/>
  <c r="G20" i="99" a="1"/>
  <c r="F20" i="99"/>
  <c r="F20" i="99" a="1"/>
  <c r="E20" i="99" a="1"/>
  <c r="E20" i="99" s="1"/>
  <c r="D20" i="99" a="1"/>
  <c r="D20" i="99" s="1"/>
  <c r="C20" i="99"/>
  <c r="W19" i="99" a="1"/>
  <c r="W19" i="99" s="1"/>
  <c r="V19" i="99" a="1"/>
  <c r="V19" i="99" s="1"/>
  <c r="U19" i="99" a="1"/>
  <c r="U19" i="99" s="1"/>
  <c r="T19" i="99" a="1"/>
  <c r="T19" i="99" s="1"/>
  <c r="S19" i="99" a="1"/>
  <c r="S19" i="99" s="1"/>
  <c r="R19" i="99" a="1"/>
  <c r="R19" i="99" s="1"/>
  <c r="Q19" i="99" a="1"/>
  <c r="Q19" i="99" s="1"/>
  <c r="P19" i="99" a="1"/>
  <c r="P19" i="99" s="1"/>
  <c r="O19" i="99" a="1"/>
  <c r="O19" i="99" s="1"/>
  <c r="N19" i="99" a="1"/>
  <c r="N19" i="99" s="1"/>
  <c r="M19" i="99" a="1"/>
  <c r="M19" i="99" s="1"/>
  <c r="L19" i="99" a="1"/>
  <c r="L19" i="99" s="1"/>
  <c r="K19" i="99" a="1"/>
  <c r="K19" i="99" s="1"/>
  <c r="J19" i="99" a="1"/>
  <c r="J19" i="99" s="1"/>
  <c r="I19" i="99" a="1"/>
  <c r="I19" i="99" s="1"/>
  <c r="H19" i="99" a="1"/>
  <c r="H19" i="99" s="1"/>
  <c r="G19" i="99" a="1"/>
  <c r="G19" i="99" s="1"/>
  <c r="F19" i="99" a="1"/>
  <c r="F19" i="99" s="1"/>
  <c r="E19" i="99" a="1"/>
  <c r="E19" i="99" s="1"/>
  <c r="D19" i="99" a="1"/>
  <c r="D19" i="99" s="1"/>
  <c r="C19" i="99"/>
  <c r="W18" i="99" a="1"/>
  <c r="W18" i="99" s="1"/>
  <c r="V18" i="99" a="1"/>
  <c r="V18" i="99" s="1"/>
  <c r="U18" i="99"/>
  <c r="U18" i="99" a="1"/>
  <c r="T18" i="99" a="1"/>
  <c r="T18" i="99" s="1"/>
  <c r="S18" i="99" a="1"/>
  <c r="S18" i="99" s="1"/>
  <c r="R18" i="99" a="1"/>
  <c r="R18" i="99" s="1"/>
  <c r="Q18" i="99"/>
  <c r="Q18" i="99" a="1"/>
  <c r="P18" i="99" a="1"/>
  <c r="P18" i="99" s="1"/>
  <c r="O18" i="99"/>
  <c r="O18" i="99" a="1"/>
  <c r="N18" i="99" a="1"/>
  <c r="N18" i="99" s="1"/>
  <c r="M18" i="99" a="1"/>
  <c r="M18" i="99" s="1"/>
  <c r="L18" i="99"/>
  <c r="L18" i="99" a="1"/>
  <c r="K18" i="99" a="1"/>
  <c r="K18" i="99" s="1"/>
  <c r="J18" i="99" a="1"/>
  <c r="J18" i="99" s="1"/>
  <c r="I18" i="99" a="1"/>
  <c r="I18" i="99" s="1"/>
  <c r="H18" i="99"/>
  <c r="H18" i="99" a="1"/>
  <c r="G18" i="99" a="1"/>
  <c r="G18" i="99" s="1"/>
  <c r="F18" i="99" a="1"/>
  <c r="F18" i="99" s="1"/>
  <c r="E18" i="99" a="1"/>
  <c r="E18" i="99" s="1"/>
  <c r="D18" i="99" a="1"/>
  <c r="D18" i="99" s="1"/>
  <c r="C18" i="99"/>
  <c r="W17" i="99" a="1"/>
  <c r="W17" i="99" s="1"/>
  <c r="V17" i="99" a="1"/>
  <c r="V17" i="99" s="1"/>
  <c r="U17" i="99" a="1"/>
  <c r="U17" i="99" s="1"/>
  <c r="T17" i="99" a="1"/>
  <c r="T17" i="99" s="1"/>
  <c r="S17" i="99" a="1"/>
  <c r="S17" i="99" s="1"/>
  <c r="R17" i="99" a="1"/>
  <c r="R17" i="99" s="1"/>
  <c r="Q17" i="99" a="1"/>
  <c r="Q17" i="99" s="1"/>
  <c r="P17" i="99" a="1"/>
  <c r="P17" i="99" s="1"/>
  <c r="O17" i="99" a="1"/>
  <c r="O17" i="99" s="1"/>
  <c r="N17" i="99" a="1"/>
  <c r="N17" i="99" s="1"/>
  <c r="M17" i="99" a="1"/>
  <c r="M17" i="99" s="1"/>
  <c r="L17" i="99" a="1"/>
  <c r="L17" i="99" s="1"/>
  <c r="K17" i="99" a="1"/>
  <c r="K17" i="99" s="1"/>
  <c r="J17" i="99" a="1"/>
  <c r="J17" i="99" s="1"/>
  <c r="I17" i="99" a="1"/>
  <c r="I17" i="99" s="1"/>
  <c r="H17" i="99" a="1"/>
  <c r="H17" i="99" s="1"/>
  <c r="G17" i="99" a="1"/>
  <c r="G17" i="99" s="1"/>
  <c r="F17" i="99" a="1"/>
  <c r="F17" i="99" s="1"/>
  <c r="E17" i="99" a="1"/>
  <c r="E17" i="99" s="1"/>
  <c r="D17" i="99" a="1"/>
  <c r="D17" i="99" s="1"/>
  <c r="C17" i="99"/>
  <c r="W16" i="99" a="1"/>
  <c r="W16" i="99" s="1"/>
  <c r="V16" i="99"/>
  <c r="V16" i="99" a="1"/>
  <c r="U16" i="99" a="1"/>
  <c r="U16" i="99" s="1"/>
  <c r="T16" i="99" a="1"/>
  <c r="T16" i="99" s="1"/>
  <c r="S16" i="99" a="1"/>
  <c r="S16" i="99" s="1"/>
  <c r="R16" i="99" a="1"/>
  <c r="R16" i="99" s="1"/>
  <c r="Q16" i="99"/>
  <c r="Q16" i="99" a="1"/>
  <c r="P16" i="99"/>
  <c r="P16" i="99" a="1"/>
  <c r="O16" i="99" a="1"/>
  <c r="O16" i="99" s="1"/>
  <c r="N16" i="99" a="1"/>
  <c r="N16" i="99" s="1"/>
  <c r="M16" i="99"/>
  <c r="M16" i="99" a="1"/>
  <c r="L16" i="99" a="1"/>
  <c r="L16" i="99" s="1"/>
  <c r="K16" i="99" a="1"/>
  <c r="K16" i="99" s="1"/>
  <c r="J16" i="99" a="1"/>
  <c r="J16" i="99" s="1"/>
  <c r="I16" i="99" a="1"/>
  <c r="I16" i="99" s="1"/>
  <c r="H16" i="99"/>
  <c r="H16" i="99" a="1"/>
  <c r="G16" i="99" a="1"/>
  <c r="G16" i="99" s="1"/>
  <c r="F16" i="99" a="1"/>
  <c r="F16" i="99" s="1"/>
  <c r="E16" i="99" a="1"/>
  <c r="E16" i="99" s="1"/>
  <c r="D16" i="99"/>
  <c r="D16" i="99" a="1"/>
  <c r="C16" i="99"/>
  <c r="W15" i="99" a="1"/>
  <c r="W15" i="99" s="1"/>
  <c r="V15" i="99" a="1"/>
  <c r="V15" i="99" s="1"/>
  <c r="U15" i="99" a="1"/>
  <c r="U15" i="99" s="1"/>
  <c r="T15" i="99" a="1"/>
  <c r="T15" i="99" s="1"/>
  <c r="S15" i="99" a="1"/>
  <c r="S15" i="99" s="1"/>
  <c r="R15" i="99" a="1"/>
  <c r="R15" i="99" s="1"/>
  <c r="Q15" i="99" a="1"/>
  <c r="Q15" i="99" s="1"/>
  <c r="P15" i="99" a="1"/>
  <c r="P15" i="99" s="1"/>
  <c r="O15" i="99" a="1"/>
  <c r="O15" i="99" s="1"/>
  <c r="N15" i="99" a="1"/>
  <c r="N15" i="99" s="1"/>
  <c r="M15" i="99" a="1"/>
  <c r="M15" i="99" s="1"/>
  <c r="L15" i="99" a="1"/>
  <c r="L15" i="99" s="1"/>
  <c r="K15" i="99" a="1"/>
  <c r="K15" i="99" s="1"/>
  <c r="J15" i="99" a="1"/>
  <c r="J15" i="99" s="1"/>
  <c r="I15" i="99" a="1"/>
  <c r="I15" i="99" s="1"/>
  <c r="H15" i="99" a="1"/>
  <c r="H15" i="99" s="1"/>
  <c r="G15" i="99" a="1"/>
  <c r="G15" i="99" s="1"/>
  <c r="F15" i="99" a="1"/>
  <c r="F15" i="99" s="1"/>
  <c r="E15" i="99" a="1"/>
  <c r="E15" i="99" s="1"/>
  <c r="D15" i="99" a="1"/>
  <c r="D15" i="99" s="1"/>
  <c r="C15" i="99"/>
  <c r="W14" i="99"/>
  <c r="W14" i="99" a="1"/>
  <c r="V14" i="99" a="1"/>
  <c r="V14" i="99" s="1"/>
  <c r="U14" i="99" a="1"/>
  <c r="U14" i="99" s="1"/>
  <c r="T14" i="99" a="1"/>
  <c r="T14" i="99" s="1"/>
  <c r="S14" i="99" a="1"/>
  <c r="S14" i="99" s="1"/>
  <c r="R14" i="99"/>
  <c r="R14" i="99" a="1"/>
  <c r="Q14" i="99"/>
  <c r="Q14" i="99" a="1"/>
  <c r="P14" i="99" a="1"/>
  <c r="P14" i="99" s="1"/>
  <c r="O14" i="99" a="1"/>
  <c r="O14" i="99" s="1"/>
  <c r="N14" i="99"/>
  <c r="N14" i="99" a="1"/>
  <c r="M14" i="99" a="1"/>
  <c r="M14" i="99" s="1"/>
  <c r="L14" i="99" a="1"/>
  <c r="L14" i="99" s="1"/>
  <c r="K14" i="99" a="1"/>
  <c r="K14" i="99" s="1"/>
  <c r="J14" i="99" a="1"/>
  <c r="J14" i="99" s="1"/>
  <c r="I14" i="99"/>
  <c r="I14" i="99" a="1"/>
  <c r="H14" i="99" a="1"/>
  <c r="H14" i="99" s="1"/>
  <c r="G14" i="99" a="1"/>
  <c r="G14" i="99" s="1"/>
  <c r="F14" i="99" a="1"/>
  <c r="F14" i="99" s="1"/>
  <c r="E14" i="99"/>
  <c r="E14" i="99" a="1"/>
  <c r="D14" i="99" a="1"/>
  <c r="D14" i="99" s="1"/>
  <c r="C14" i="99"/>
  <c r="W13" i="99" a="1"/>
  <c r="W13" i="99" s="1"/>
  <c r="V13" i="99" a="1"/>
  <c r="V13" i="99" s="1"/>
  <c r="U13" i="99" a="1"/>
  <c r="U13" i="99" s="1"/>
  <c r="T13" i="99" a="1"/>
  <c r="T13" i="99" s="1"/>
  <c r="S13" i="99" a="1"/>
  <c r="S13" i="99" s="1"/>
  <c r="R13" i="99" a="1"/>
  <c r="R13" i="99" s="1"/>
  <c r="Q13" i="99" a="1"/>
  <c r="Q13" i="99" s="1"/>
  <c r="P13" i="99" a="1"/>
  <c r="P13" i="99" s="1"/>
  <c r="O13" i="99" a="1"/>
  <c r="O13" i="99" s="1"/>
  <c r="N13" i="99" a="1"/>
  <c r="N13" i="99" s="1"/>
  <c r="M13" i="99" a="1"/>
  <c r="M13" i="99" s="1"/>
  <c r="L13" i="99" a="1"/>
  <c r="L13" i="99" s="1"/>
  <c r="K13" i="99" a="1"/>
  <c r="K13" i="99" s="1"/>
  <c r="J13" i="99" a="1"/>
  <c r="J13" i="99" s="1"/>
  <c r="I13" i="99" a="1"/>
  <c r="I13" i="99" s="1"/>
  <c r="H13" i="99" a="1"/>
  <c r="H13" i="99" s="1"/>
  <c r="G13" i="99" a="1"/>
  <c r="G13" i="99" s="1"/>
  <c r="F13" i="99" a="1"/>
  <c r="F13" i="99" s="1"/>
  <c r="E13" i="99" a="1"/>
  <c r="E13" i="99" s="1"/>
  <c r="D13" i="99" a="1"/>
  <c r="D13" i="99" s="1"/>
  <c r="C13" i="99"/>
  <c r="W12" i="99"/>
  <c r="W12" i="99" a="1"/>
  <c r="V12" i="99" a="1"/>
  <c r="V12" i="99" s="1"/>
  <c r="U12" i="99" a="1"/>
  <c r="U12" i="99" s="1"/>
  <c r="T12" i="99" a="1"/>
  <c r="T12" i="99" s="1"/>
  <c r="S12" i="99"/>
  <c r="S12" i="99" a="1"/>
  <c r="R12" i="99" a="1"/>
  <c r="R12" i="99" s="1"/>
  <c r="Q12" i="99" a="1"/>
  <c r="Q12" i="99" s="1"/>
  <c r="P12" i="99" a="1"/>
  <c r="P12" i="99" s="1"/>
  <c r="O12" i="99" a="1"/>
  <c r="O12" i="99" s="1"/>
  <c r="N12" i="99"/>
  <c r="N12" i="99" a="1"/>
  <c r="M12" i="99" a="1"/>
  <c r="M12" i="99" s="1"/>
  <c r="L12" i="99" a="1"/>
  <c r="L12" i="99" s="1"/>
  <c r="K12" i="99" a="1"/>
  <c r="K12" i="99" s="1"/>
  <c r="J12" i="99"/>
  <c r="J12" i="99" a="1"/>
  <c r="I12" i="99" a="1"/>
  <c r="I12" i="99" s="1"/>
  <c r="H12" i="99" a="1"/>
  <c r="H12" i="99" s="1"/>
  <c r="G12" i="99" a="1"/>
  <c r="G12" i="99" s="1"/>
  <c r="F12" i="99" a="1"/>
  <c r="F12" i="99" s="1"/>
  <c r="E12" i="99" a="1"/>
  <c r="E12" i="99" s="1"/>
  <c r="D12" i="99" a="1"/>
  <c r="D12" i="99" s="1"/>
  <c r="C12" i="99"/>
  <c r="W11" i="99" a="1"/>
  <c r="W11" i="99" s="1"/>
  <c r="V11" i="99" a="1"/>
  <c r="V11" i="99" s="1"/>
  <c r="U11" i="99" a="1"/>
  <c r="U11" i="99" s="1"/>
  <c r="T11" i="99" a="1"/>
  <c r="T11" i="99" s="1"/>
  <c r="S11" i="99" a="1"/>
  <c r="S11" i="99" s="1"/>
  <c r="R11" i="99" a="1"/>
  <c r="R11" i="99" s="1"/>
  <c r="Q11" i="99" a="1"/>
  <c r="Q11" i="99" s="1"/>
  <c r="P11" i="99" a="1"/>
  <c r="P11" i="99" s="1"/>
  <c r="O11" i="99" a="1"/>
  <c r="O11" i="99" s="1"/>
  <c r="N11" i="99" a="1"/>
  <c r="N11" i="99" s="1"/>
  <c r="M11" i="99" a="1"/>
  <c r="M11" i="99" s="1"/>
  <c r="L11" i="99" a="1"/>
  <c r="L11" i="99" s="1"/>
  <c r="K11" i="99" a="1"/>
  <c r="K11" i="99" s="1"/>
  <c r="J11" i="99" a="1"/>
  <c r="J11" i="99" s="1"/>
  <c r="I11" i="99" a="1"/>
  <c r="I11" i="99" s="1"/>
  <c r="H11" i="99" a="1"/>
  <c r="H11" i="99" s="1"/>
  <c r="G11" i="99" a="1"/>
  <c r="G11" i="99" s="1"/>
  <c r="F11" i="99" a="1"/>
  <c r="F11" i="99" s="1"/>
  <c r="E11" i="99" a="1"/>
  <c r="E11" i="99" s="1"/>
  <c r="D11" i="99" a="1"/>
  <c r="D11" i="99" s="1"/>
  <c r="C11" i="99"/>
  <c r="W10" i="99" a="1"/>
  <c r="W10" i="99" s="1"/>
  <c r="V10" i="99" a="1"/>
  <c r="V10" i="99" s="1"/>
  <c r="U10" i="99" a="1"/>
  <c r="U10" i="99" s="1"/>
  <c r="T10" i="99" a="1"/>
  <c r="T10" i="99" s="1"/>
  <c r="S10" i="99"/>
  <c r="S10" i="99" a="1"/>
  <c r="R10" i="99" a="1"/>
  <c r="R10" i="99" s="1"/>
  <c r="Q10" i="99" a="1"/>
  <c r="Q10" i="99" s="1"/>
  <c r="P10" i="99" a="1"/>
  <c r="P10" i="99" s="1"/>
  <c r="O10" i="99"/>
  <c r="O10" i="99" a="1"/>
  <c r="N10" i="99" a="1"/>
  <c r="N10" i="99" s="1"/>
  <c r="M10" i="99" a="1"/>
  <c r="M10" i="99" s="1"/>
  <c r="L10" i="99" a="1"/>
  <c r="L10" i="99" s="1"/>
  <c r="K10" i="99" a="1"/>
  <c r="K10" i="99" s="1"/>
  <c r="J10" i="99" a="1"/>
  <c r="J10" i="99" s="1"/>
  <c r="I10" i="99" a="1"/>
  <c r="I10" i="99" s="1"/>
  <c r="H10" i="99" a="1"/>
  <c r="H10" i="99" s="1"/>
  <c r="G10" i="99" a="1"/>
  <c r="G10" i="99" s="1"/>
  <c r="F10" i="99" a="1"/>
  <c r="F10" i="99" s="1"/>
  <c r="E10" i="99"/>
  <c r="E10" i="99" a="1"/>
  <c r="D10" i="99" a="1"/>
  <c r="D10" i="99" s="1"/>
  <c r="C10" i="99"/>
  <c r="C9" i="99"/>
  <c r="W8" i="99" a="1"/>
  <c r="W8" i="99" s="1"/>
  <c r="V8" i="99" a="1"/>
  <c r="V8" i="99" s="1"/>
  <c r="U8" i="99" a="1"/>
  <c r="U8" i="99" s="1"/>
  <c r="T8" i="99"/>
  <c r="T8" i="99" a="1"/>
  <c r="S8" i="99" a="1"/>
  <c r="S8" i="99" s="1"/>
  <c r="R8" i="99" a="1"/>
  <c r="R8" i="99" s="1"/>
  <c r="Q8" i="99"/>
  <c r="Q8" i="99" a="1"/>
  <c r="P8" i="99" a="1"/>
  <c r="P8" i="99" s="1"/>
  <c r="O8" i="99" a="1"/>
  <c r="O8" i="99" s="1"/>
  <c r="N8" i="99" a="1"/>
  <c r="N8" i="99" s="1"/>
  <c r="M8" i="99" a="1"/>
  <c r="M8" i="99" s="1"/>
  <c r="L8" i="99"/>
  <c r="L8" i="99" a="1"/>
  <c r="K8" i="99" a="1"/>
  <c r="K8" i="99" s="1"/>
  <c r="J8" i="99" a="1"/>
  <c r="J8" i="99" s="1"/>
  <c r="I8" i="99" a="1"/>
  <c r="I8" i="99" s="1"/>
  <c r="H8" i="99"/>
  <c r="H8" i="99" a="1"/>
  <c r="G8" i="99" a="1"/>
  <c r="G8" i="99" s="1"/>
  <c r="F8" i="99"/>
  <c r="F8" i="99" a="1"/>
  <c r="E8" i="99" a="1"/>
  <c r="E8" i="99" s="1"/>
  <c r="D8" i="99" a="1"/>
  <c r="D8" i="99" s="1"/>
  <c r="C8" i="99"/>
  <c r="C7" i="99"/>
  <c r="C6" i="99"/>
  <c r="W5" i="99" a="1"/>
  <c r="W5" i="99" s="1"/>
  <c r="V5" i="99" a="1"/>
  <c r="V5" i="99" s="1"/>
  <c r="U5" i="99" a="1"/>
  <c r="U5" i="99" s="1"/>
  <c r="T5" i="99" a="1"/>
  <c r="T5" i="99" s="1"/>
  <c r="S5" i="99" a="1"/>
  <c r="S5" i="99" s="1"/>
  <c r="R5" i="99" a="1"/>
  <c r="R5" i="99" s="1"/>
  <c r="Q5" i="99" a="1"/>
  <c r="Q5" i="99" s="1"/>
  <c r="P5" i="99" a="1"/>
  <c r="P5" i="99" s="1"/>
  <c r="O5" i="99" a="1"/>
  <c r="O5" i="99" s="1"/>
  <c r="N5" i="99" a="1"/>
  <c r="N5" i="99" s="1"/>
  <c r="M5" i="99" a="1"/>
  <c r="M5" i="99" s="1"/>
  <c r="L5" i="99" a="1"/>
  <c r="L5" i="99" s="1"/>
  <c r="K5" i="99" a="1"/>
  <c r="K5" i="99" s="1"/>
  <c r="J5" i="99" a="1"/>
  <c r="J5" i="99" s="1"/>
  <c r="I5" i="99" a="1"/>
  <c r="I5" i="99" s="1"/>
  <c r="H5" i="99" a="1"/>
  <c r="H5" i="99" s="1"/>
  <c r="G5" i="99" a="1"/>
  <c r="G5" i="99" s="1"/>
  <c r="F5" i="99" a="1"/>
  <c r="F5" i="99" s="1"/>
  <c r="E5" i="99" a="1"/>
  <c r="E5" i="99" s="1"/>
  <c r="D5" i="99" a="1"/>
  <c r="D5" i="99" s="1"/>
  <c r="C5" i="99"/>
  <c r="C4" i="99"/>
  <c r="F8" i="102" l="1"/>
  <c r="F7" i="102" s="1"/>
  <c r="G8" i="102"/>
  <c r="G7" i="102" s="1"/>
  <c r="E8" i="102"/>
  <c r="E7" i="102" s="1"/>
  <c r="X2" i="100"/>
  <c r="K2" i="100"/>
  <c r="Q2" i="100"/>
  <c r="R2" i="100"/>
  <c r="F2" i="100"/>
  <c r="H2" i="100"/>
  <c r="N2" i="100"/>
  <c r="S2" i="100"/>
  <c r="P2" i="100"/>
  <c r="I2" i="100"/>
  <c r="V2" i="100"/>
  <c r="W2" i="100"/>
  <c r="J2" i="100"/>
  <c r="L2" i="100"/>
  <c r="T2" i="100"/>
  <c r="E2" i="100"/>
  <c r="M2" i="100"/>
  <c r="U2" i="100"/>
  <c r="G2" i="100"/>
  <c r="O2" i="100"/>
  <c r="W21" i="98" a="1"/>
  <c r="W21" i="98" s="1"/>
  <c r="V21" i="98" a="1"/>
  <c r="V21" i="98" s="1"/>
  <c r="U21" i="98" a="1"/>
  <c r="U21" i="98" s="1"/>
  <c r="T21" i="98" a="1"/>
  <c r="T21" i="98" s="1"/>
  <c r="S21" i="98" a="1"/>
  <c r="S21" i="98" s="1"/>
  <c r="R21" i="98" a="1"/>
  <c r="R21" i="98" s="1"/>
  <c r="Q21" i="98" a="1"/>
  <c r="Q21" i="98" s="1"/>
  <c r="P21" i="98" a="1"/>
  <c r="P21" i="98" s="1"/>
  <c r="O21" i="98" a="1"/>
  <c r="O21" i="98" s="1"/>
  <c r="N21" i="98" a="1"/>
  <c r="N21" i="98" s="1"/>
  <c r="M21" i="98" a="1"/>
  <c r="M21" i="98" s="1"/>
  <c r="L21" i="98" a="1"/>
  <c r="L21" i="98" s="1"/>
  <c r="K21" i="98" a="1"/>
  <c r="K21" i="98" s="1"/>
  <c r="J21" i="98" a="1"/>
  <c r="J21" i="98" s="1"/>
  <c r="I21" i="98" a="1"/>
  <c r="I21" i="98" s="1"/>
  <c r="H21" i="98" a="1"/>
  <c r="H21" i="98" s="1"/>
  <c r="G21" i="98" a="1"/>
  <c r="G21" i="98" s="1"/>
  <c r="F21" i="98" a="1"/>
  <c r="F21" i="98" s="1"/>
  <c r="E21" i="98" a="1"/>
  <c r="E21" i="98" s="1"/>
  <c r="D21" i="98" a="1"/>
  <c r="D21" i="98" s="1"/>
  <c r="C21" i="98"/>
  <c r="W20" i="98" a="1"/>
  <c r="W20" i="98" s="1"/>
  <c r="V20" i="98" a="1"/>
  <c r="V20" i="98" s="1"/>
  <c r="U20" i="98" a="1"/>
  <c r="U20" i="98" s="1"/>
  <c r="T20" i="98" a="1"/>
  <c r="T20" i="98" s="1"/>
  <c r="S20" i="98" a="1"/>
  <c r="S20" i="98" s="1"/>
  <c r="R20" i="98" a="1"/>
  <c r="R20" i="98" s="1"/>
  <c r="Q20" i="98" a="1"/>
  <c r="Q20" i="98" s="1"/>
  <c r="P20" i="98" a="1"/>
  <c r="P20" i="98" s="1"/>
  <c r="O20" i="98" a="1"/>
  <c r="O20" i="98" s="1"/>
  <c r="N20" i="98" a="1"/>
  <c r="N20" i="98" s="1"/>
  <c r="M20" i="98" a="1"/>
  <c r="M20" i="98" s="1"/>
  <c r="L20" i="98" a="1"/>
  <c r="L20" i="98" s="1"/>
  <c r="K20" i="98" a="1"/>
  <c r="K20" i="98" s="1"/>
  <c r="J20" i="98" a="1"/>
  <c r="J20" i="98" s="1"/>
  <c r="I20" i="98" a="1"/>
  <c r="I20" i="98" s="1"/>
  <c r="H20" i="98" a="1"/>
  <c r="H20" i="98" s="1"/>
  <c r="G20" i="98" a="1"/>
  <c r="G20" i="98" s="1"/>
  <c r="F20" i="98" a="1"/>
  <c r="F20" i="98" s="1"/>
  <c r="E20" i="98" a="1"/>
  <c r="E20" i="98" s="1"/>
  <c r="D20" i="98" a="1"/>
  <c r="D20" i="98" s="1"/>
  <c r="C20" i="98"/>
  <c r="W19" i="98"/>
  <c r="W19" i="98" a="1"/>
  <c r="V19" i="98" a="1"/>
  <c r="V19" i="98" s="1"/>
  <c r="U19" i="98" a="1"/>
  <c r="U19" i="98" s="1"/>
  <c r="T19" i="98" a="1"/>
  <c r="T19" i="98" s="1"/>
  <c r="S19" i="98" a="1"/>
  <c r="S19" i="98" s="1"/>
  <c r="R19" i="98" a="1"/>
  <c r="R19" i="98" s="1"/>
  <c r="Q19" i="98" a="1"/>
  <c r="Q19" i="98" s="1"/>
  <c r="P19" i="98" a="1"/>
  <c r="P19" i="98" s="1"/>
  <c r="O19" i="98"/>
  <c r="O19" i="98" a="1"/>
  <c r="N19" i="98" a="1"/>
  <c r="N19" i="98" s="1"/>
  <c r="M19" i="98" a="1"/>
  <c r="M19" i="98" s="1"/>
  <c r="L19" i="98" a="1"/>
  <c r="L19" i="98" s="1"/>
  <c r="K19" i="98" a="1"/>
  <c r="K19" i="98" s="1"/>
  <c r="J19" i="98" a="1"/>
  <c r="J19" i="98" s="1"/>
  <c r="I19" i="98" a="1"/>
  <c r="I19" i="98" s="1"/>
  <c r="H19" i="98" a="1"/>
  <c r="H19" i="98" s="1"/>
  <c r="G19" i="98"/>
  <c r="G19" i="98" a="1"/>
  <c r="F19" i="98" a="1"/>
  <c r="F19" i="98" s="1"/>
  <c r="E19" i="98" a="1"/>
  <c r="E19" i="98" s="1"/>
  <c r="D19" i="98" a="1"/>
  <c r="D19" i="98" s="1"/>
  <c r="C19" i="98"/>
  <c r="W18" i="98" a="1"/>
  <c r="W18" i="98" s="1"/>
  <c r="V18" i="98" a="1"/>
  <c r="V18" i="98" s="1"/>
  <c r="U18" i="98" a="1"/>
  <c r="U18" i="98" s="1"/>
  <c r="T18" i="98" a="1"/>
  <c r="T18" i="98" s="1"/>
  <c r="S18" i="98" a="1"/>
  <c r="S18" i="98" s="1"/>
  <c r="R18" i="98" a="1"/>
  <c r="R18" i="98" s="1"/>
  <c r="Q18" i="98" a="1"/>
  <c r="Q18" i="98" s="1"/>
  <c r="P18" i="98" a="1"/>
  <c r="P18" i="98" s="1"/>
  <c r="O18" i="98" a="1"/>
  <c r="O18" i="98" s="1"/>
  <c r="N18" i="98" a="1"/>
  <c r="N18" i="98" s="1"/>
  <c r="M18" i="98" a="1"/>
  <c r="M18" i="98" s="1"/>
  <c r="L18" i="98" a="1"/>
  <c r="L18" i="98" s="1"/>
  <c r="K18" i="98" a="1"/>
  <c r="K18" i="98" s="1"/>
  <c r="J18" i="98" a="1"/>
  <c r="J18" i="98" s="1"/>
  <c r="I18" i="98" a="1"/>
  <c r="I18" i="98" s="1"/>
  <c r="H18" i="98" a="1"/>
  <c r="H18" i="98" s="1"/>
  <c r="G18" i="98" a="1"/>
  <c r="G18" i="98" s="1"/>
  <c r="F18" i="98" a="1"/>
  <c r="F18" i="98" s="1"/>
  <c r="E18" i="98" a="1"/>
  <c r="E18" i="98" s="1"/>
  <c r="D18" i="98" a="1"/>
  <c r="D18" i="98" s="1"/>
  <c r="C18" i="98"/>
  <c r="W17" i="98" a="1"/>
  <c r="W17" i="98" s="1"/>
  <c r="V17" i="98" a="1"/>
  <c r="V17" i="98" s="1"/>
  <c r="U17" i="98" a="1"/>
  <c r="U17" i="98" s="1"/>
  <c r="T17" i="98" a="1"/>
  <c r="T17" i="98" s="1"/>
  <c r="S17" i="98" a="1"/>
  <c r="S17" i="98" s="1"/>
  <c r="R17" i="98" a="1"/>
  <c r="R17" i="98" s="1"/>
  <c r="Q17" i="98" a="1"/>
  <c r="Q17" i="98" s="1"/>
  <c r="P17" i="98" a="1"/>
  <c r="P17" i="98" s="1"/>
  <c r="O17" i="98" a="1"/>
  <c r="O17" i="98" s="1"/>
  <c r="N17" i="98" a="1"/>
  <c r="N17" i="98" s="1"/>
  <c r="M17" i="98" a="1"/>
  <c r="M17" i="98" s="1"/>
  <c r="L17" i="98"/>
  <c r="L17" i="98" a="1"/>
  <c r="K17" i="98" a="1"/>
  <c r="K17" i="98" s="1"/>
  <c r="J17" i="98" a="1"/>
  <c r="J17" i="98" s="1"/>
  <c r="I17" i="98" a="1"/>
  <c r="I17" i="98" s="1"/>
  <c r="H17" i="98" a="1"/>
  <c r="H17" i="98" s="1"/>
  <c r="G17" i="98" a="1"/>
  <c r="G17" i="98" s="1"/>
  <c r="F17" i="98" a="1"/>
  <c r="F17" i="98" s="1"/>
  <c r="E17" i="98" a="1"/>
  <c r="E17" i="98" s="1"/>
  <c r="D17" i="98"/>
  <c r="D17" i="98" a="1"/>
  <c r="C17" i="98"/>
  <c r="W16" i="98" a="1"/>
  <c r="W16" i="98" s="1"/>
  <c r="V16" i="98" a="1"/>
  <c r="V16" i="98" s="1"/>
  <c r="U16" i="98" a="1"/>
  <c r="U16" i="98" s="1"/>
  <c r="T16" i="98" a="1"/>
  <c r="T16" i="98" s="1"/>
  <c r="S16" i="98" a="1"/>
  <c r="S16" i="98" s="1"/>
  <c r="R16" i="98" a="1"/>
  <c r="R16" i="98" s="1"/>
  <c r="Q16" i="98" a="1"/>
  <c r="Q16" i="98" s="1"/>
  <c r="P16" i="98" a="1"/>
  <c r="P16" i="98" s="1"/>
  <c r="O16" i="98" a="1"/>
  <c r="O16" i="98" s="1"/>
  <c r="N16" i="98" a="1"/>
  <c r="N16" i="98" s="1"/>
  <c r="M16" i="98" a="1"/>
  <c r="M16" i="98" s="1"/>
  <c r="L16" i="98" a="1"/>
  <c r="L16" i="98" s="1"/>
  <c r="K16" i="98" a="1"/>
  <c r="K16" i="98" s="1"/>
  <c r="J16" i="98" a="1"/>
  <c r="J16" i="98" s="1"/>
  <c r="I16" i="98" a="1"/>
  <c r="I16" i="98" s="1"/>
  <c r="H16" i="98" a="1"/>
  <c r="H16" i="98" s="1"/>
  <c r="G16" i="98" a="1"/>
  <c r="G16" i="98" s="1"/>
  <c r="F16" i="98"/>
  <c r="F16" i="98" a="1"/>
  <c r="E16" i="98" a="1"/>
  <c r="E16" i="98" s="1"/>
  <c r="D16" i="98" a="1"/>
  <c r="D16" i="98" s="1"/>
  <c r="C16" i="98"/>
  <c r="W15" i="98" a="1"/>
  <c r="W15" i="98" s="1"/>
  <c r="V15" i="98" a="1"/>
  <c r="V15" i="98" s="1"/>
  <c r="U15" i="98" a="1"/>
  <c r="U15" i="98" s="1"/>
  <c r="T15" i="98" a="1"/>
  <c r="T15" i="98" s="1"/>
  <c r="S15" i="98" a="1"/>
  <c r="S15" i="98" s="1"/>
  <c r="R15" i="98" a="1"/>
  <c r="R15" i="98" s="1"/>
  <c r="Q15" i="98" a="1"/>
  <c r="Q15" i="98" s="1"/>
  <c r="P15" i="98" a="1"/>
  <c r="P15" i="98" s="1"/>
  <c r="O15" i="98" a="1"/>
  <c r="O15" i="98" s="1"/>
  <c r="N15" i="98" a="1"/>
  <c r="N15" i="98" s="1"/>
  <c r="M15" i="98"/>
  <c r="M15" i="98" a="1"/>
  <c r="L15" i="98" a="1"/>
  <c r="L15" i="98" s="1"/>
  <c r="K15" i="98" a="1"/>
  <c r="K15" i="98" s="1"/>
  <c r="J15" i="98" a="1"/>
  <c r="J15" i="98" s="1"/>
  <c r="I15" i="98" a="1"/>
  <c r="I15" i="98" s="1"/>
  <c r="H15" i="98" a="1"/>
  <c r="H15" i="98" s="1"/>
  <c r="G15" i="98" a="1"/>
  <c r="G15" i="98" s="1"/>
  <c r="F15" i="98" a="1"/>
  <c r="F15" i="98" s="1"/>
  <c r="E15" i="98"/>
  <c r="E15" i="98" a="1"/>
  <c r="D15" i="98" a="1"/>
  <c r="D15" i="98" s="1"/>
  <c r="C15" i="98"/>
  <c r="W14" i="98"/>
  <c r="W14" i="98" a="1"/>
  <c r="V14" i="98" a="1"/>
  <c r="V14" i="98" s="1"/>
  <c r="U14" i="98" a="1"/>
  <c r="U14" i="98" s="1"/>
  <c r="T14" i="98"/>
  <c r="T14" i="98" a="1"/>
  <c r="S14" i="98"/>
  <c r="S14" i="98" a="1"/>
  <c r="R14" i="98" a="1"/>
  <c r="R14" i="98" s="1"/>
  <c r="Q14" i="98" a="1"/>
  <c r="Q14" i="98" s="1"/>
  <c r="P14" i="98"/>
  <c r="P14" i="98" a="1"/>
  <c r="O14" i="98"/>
  <c r="O14" i="98" a="1"/>
  <c r="N14" i="98" a="1"/>
  <c r="N14" i="98" s="1"/>
  <c r="M14" i="98" a="1"/>
  <c r="M14" i="98" s="1"/>
  <c r="L14" i="98"/>
  <c r="L14" i="98" a="1"/>
  <c r="K14" i="98"/>
  <c r="K14" i="98" a="1"/>
  <c r="J14" i="98" a="1"/>
  <c r="J14" i="98" s="1"/>
  <c r="I14" i="98" a="1"/>
  <c r="I14" i="98" s="1"/>
  <c r="H14" i="98"/>
  <c r="H14" i="98" a="1"/>
  <c r="G14" i="98"/>
  <c r="G14" i="98" a="1"/>
  <c r="F14" i="98" a="1"/>
  <c r="F14" i="98" s="1"/>
  <c r="E14" i="98" a="1"/>
  <c r="E14" i="98" s="1"/>
  <c r="D14" i="98"/>
  <c r="D14" i="98" a="1"/>
  <c r="C14" i="98"/>
  <c r="W13" i="98" a="1"/>
  <c r="W13" i="98" s="1"/>
  <c r="V13" i="98" a="1"/>
  <c r="V13" i="98" s="1"/>
  <c r="U13" i="98"/>
  <c r="U13" i="98" a="1"/>
  <c r="T13" i="98" a="1"/>
  <c r="T13" i="98" s="1"/>
  <c r="S13" i="98"/>
  <c r="S13" i="98" a="1"/>
  <c r="R13" i="98"/>
  <c r="R13" i="98" a="1"/>
  <c r="Q13" i="98" a="1"/>
  <c r="Q13" i="98" s="1"/>
  <c r="P13" i="98" a="1"/>
  <c r="P13" i="98" s="1"/>
  <c r="O13" i="98" a="1"/>
  <c r="O13" i="98" s="1"/>
  <c r="N13" i="98" a="1"/>
  <c r="N13" i="98" s="1"/>
  <c r="M13" i="98" a="1"/>
  <c r="M13" i="98" s="1"/>
  <c r="L13" i="98" a="1"/>
  <c r="L13" i="98" s="1"/>
  <c r="K13" i="98" a="1"/>
  <c r="K13" i="98" s="1"/>
  <c r="J13" i="98"/>
  <c r="J13" i="98" a="1"/>
  <c r="I13" i="98" a="1"/>
  <c r="I13" i="98" s="1"/>
  <c r="H13" i="98" a="1"/>
  <c r="H13" i="98" s="1"/>
  <c r="G13" i="98" a="1"/>
  <c r="G13" i="98" s="1"/>
  <c r="F13" i="98" a="1"/>
  <c r="F13" i="98" s="1"/>
  <c r="E13" i="98" a="1"/>
  <c r="E13" i="98" s="1"/>
  <c r="D13" i="98" a="1"/>
  <c r="D13" i="98" s="1"/>
  <c r="C13" i="98"/>
  <c r="W12" i="98" a="1"/>
  <c r="W12" i="98" s="1"/>
  <c r="V12" i="98" a="1"/>
  <c r="V12" i="98" s="1"/>
  <c r="U12" i="98"/>
  <c r="U12" i="98" a="1"/>
  <c r="T12" i="98"/>
  <c r="T12" i="98" a="1"/>
  <c r="S12" i="98" a="1"/>
  <c r="S12" i="98" s="1"/>
  <c r="R12" i="98" a="1"/>
  <c r="R12" i="98" s="1"/>
  <c r="Q12" i="98"/>
  <c r="Q12" i="98" a="1"/>
  <c r="P12" i="98"/>
  <c r="P12" i="98" a="1"/>
  <c r="O12" i="98" a="1"/>
  <c r="O12" i="98" s="1"/>
  <c r="N12" i="98" a="1"/>
  <c r="N12" i="98" s="1"/>
  <c r="M12" i="98"/>
  <c r="M12" i="98" a="1"/>
  <c r="L12" i="98"/>
  <c r="L12" i="98" a="1"/>
  <c r="K12" i="98" a="1"/>
  <c r="K12" i="98" s="1"/>
  <c r="J12" i="98" a="1"/>
  <c r="J12" i="98" s="1"/>
  <c r="I12" i="98"/>
  <c r="I12" i="98" a="1"/>
  <c r="H12" i="98"/>
  <c r="H12" i="98" a="1"/>
  <c r="G12" i="98" a="1"/>
  <c r="G12" i="98" s="1"/>
  <c r="F12" i="98" a="1"/>
  <c r="F12" i="98" s="1"/>
  <c r="E12" i="98"/>
  <c r="E12" i="98" a="1"/>
  <c r="D12" i="98"/>
  <c r="D12" i="98" a="1"/>
  <c r="C12" i="98"/>
  <c r="W11" i="98"/>
  <c r="W11" i="98" a="1"/>
  <c r="V11" i="98" a="1"/>
  <c r="V11" i="98" s="1"/>
  <c r="U11" i="98" a="1"/>
  <c r="U11" i="98" s="1"/>
  <c r="T11" i="98"/>
  <c r="T11" i="98" a="1"/>
  <c r="S11" i="98"/>
  <c r="S11" i="98" a="1"/>
  <c r="R11" i="98"/>
  <c r="R11" i="98" a="1"/>
  <c r="Q11" i="98" a="1"/>
  <c r="Q11" i="98" s="1"/>
  <c r="P11" i="98" a="1"/>
  <c r="P11" i="98" s="1"/>
  <c r="O11" i="98" a="1"/>
  <c r="O11" i="98" s="1"/>
  <c r="N11" i="98" a="1"/>
  <c r="N11" i="98" s="1"/>
  <c r="M11" i="98" a="1"/>
  <c r="M11" i="98" s="1"/>
  <c r="L11" i="98" a="1"/>
  <c r="L11" i="98" s="1"/>
  <c r="K11" i="98"/>
  <c r="K11" i="98" a="1"/>
  <c r="J11" i="98" a="1"/>
  <c r="J11" i="98" s="1"/>
  <c r="I11" i="98" a="1"/>
  <c r="I11" i="98" s="1"/>
  <c r="H11" i="98" a="1"/>
  <c r="H11" i="98" s="1"/>
  <c r="G11" i="98"/>
  <c r="G11" i="98" a="1"/>
  <c r="F11" i="98" a="1"/>
  <c r="F11" i="98" s="1"/>
  <c r="E11" i="98" a="1"/>
  <c r="E11" i="98" s="1"/>
  <c r="D11" i="98" a="1"/>
  <c r="D11" i="98" s="1"/>
  <c r="C11" i="98"/>
  <c r="W10" i="98" a="1"/>
  <c r="W10" i="98" s="1"/>
  <c r="V10" i="98"/>
  <c r="V10" i="98" a="1"/>
  <c r="U10" i="98"/>
  <c r="U10" i="98" a="1"/>
  <c r="T10" i="98" a="1"/>
  <c r="T10" i="98" s="1"/>
  <c r="S10" i="98" a="1"/>
  <c r="S10" i="98" s="1"/>
  <c r="R10" i="98"/>
  <c r="R10" i="98" a="1"/>
  <c r="Q10" i="98"/>
  <c r="Q10" i="98" a="1"/>
  <c r="P10" i="98" a="1"/>
  <c r="P10" i="98" s="1"/>
  <c r="O10" i="98" a="1"/>
  <c r="O10" i="98" s="1"/>
  <c r="N10" i="98"/>
  <c r="N10" i="98" a="1"/>
  <c r="M10" i="98"/>
  <c r="M10" i="98" a="1"/>
  <c r="L10" i="98" a="1"/>
  <c r="L10" i="98" s="1"/>
  <c r="K10" i="98" a="1"/>
  <c r="K10" i="98" s="1"/>
  <c r="J10" i="98"/>
  <c r="J10" i="98" a="1"/>
  <c r="I10" i="98"/>
  <c r="I10" i="98" a="1"/>
  <c r="H10" i="98" a="1"/>
  <c r="H10" i="98" s="1"/>
  <c r="G10" i="98" a="1"/>
  <c r="G10" i="98" s="1"/>
  <c r="F10" i="98"/>
  <c r="F10" i="98" a="1"/>
  <c r="E10" i="98"/>
  <c r="E10" i="98" a="1"/>
  <c r="D10" i="98" a="1"/>
  <c r="D10" i="98" s="1"/>
  <c r="C10" i="98"/>
  <c r="C9" i="98"/>
  <c r="W8" i="98" a="1"/>
  <c r="W8" i="98" s="1"/>
  <c r="V8" i="98"/>
  <c r="V8" i="98" a="1"/>
  <c r="U8" i="98" a="1"/>
  <c r="U8" i="98" s="1"/>
  <c r="T8" i="98" a="1"/>
  <c r="T8" i="98" s="1"/>
  <c r="S8" i="98" a="1"/>
  <c r="S8" i="98" s="1"/>
  <c r="R8" i="98" a="1"/>
  <c r="R8" i="98" s="1"/>
  <c r="Q8" i="98" a="1"/>
  <c r="Q8" i="98" s="1"/>
  <c r="P8" i="98" a="1"/>
  <c r="P8" i="98" s="1"/>
  <c r="O8" i="98" a="1"/>
  <c r="O8" i="98" s="1"/>
  <c r="N8" i="98" a="1"/>
  <c r="N8" i="98" s="1"/>
  <c r="M8" i="98" a="1"/>
  <c r="M8" i="98" s="1"/>
  <c r="L8" i="98" a="1"/>
  <c r="L8" i="98" s="1"/>
  <c r="K8" i="98" a="1"/>
  <c r="K8" i="98" s="1"/>
  <c r="J8" i="98" a="1"/>
  <c r="J8" i="98" s="1"/>
  <c r="I8" i="98" a="1"/>
  <c r="I8" i="98" s="1"/>
  <c r="H8" i="98" a="1"/>
  <c r="H8" i="98" s="1"/>
  <c r="G8" i="98" a="1"/>
  <c r="G8" i="98" s="1"/>
  <c r="F8" i="98"/>
  <c r="F8" i="98" a="1"/>
  <c r="E8" i="98" a="1"/>
  <c r="E8" i="98" s="1"/>
  <c r="D8" i="98" a="1"/>
  <c r="D8" i="98" s="1"/>
  <c r="C8" i="98"/>
  <c r="W7" i="98" a="1"/>
  <c r="W7" i="98" s="1"/>
  <c r="V7" i="98" a="1"/>
  <c r="V7" i="98" s="1"/>
  <c r="U7" i="98"/>
  <c r="U7" i="98" a="1"/>
  <c r="T7" i="98" a="1"/>
  <c r="T7" i="98" s="1"/>
  <c r="S7" i="98" a="1"/>
  <c r="S7" i="98" s="1"/>
  <c r="R7" i="98"/>
  <c r="R7" i="98" a="1"/>
  <c r="Q7" i="98" a="1"/>
  <c r="Q7" i="98" s="1"/>
  <c r="P7" i="98" a="1"/>
  <c r="P7" i="98" s="1"/>
  <c r="O7" i="98" a="1"/>
  <c r="O7" i="98" s="1"/>
  <c r="N7" i="98"/>
  <c r="N7" i="98" a="1"/>
  <c r="M7" i="98" a="1"/>
  <c r="M7" i="98" s="1"/>
  <c r="L7" i="98"/>
  <c r="L7" i="98" a="1"/>
  <c r="K7" i="98" a="1"/>
  <c r="K7" i="98" s="1"/>
  <c r="J7" i="98" a="1"/>
  <c r="J7" i="98" s="1"/>
  <c r="I7" i="98"/>
  <c r="I7" i="98" a="1"/>
  <c r="E7" i="98" a="1"/>
  <c r="E7" i="98" s="1"/>
  <c r="C7" i="98"/>
  <c r="W6" i="98" a="1"/>
  <c r="W6" i="98" s="1"/>
  <c r="V6" i="98" a="1"/>
  <c r="V6" i="98" s="1"/>
  <c r="U6" i="98" a="1"/>
  <c r="U6" i="98" s="1"/>
  <c r="T6" i="98" a="1"/>
  <c r="T6" i="98" s="1"/>
  <c r="S6" i="98" a="1"/>
  <c r="S6" i="98" s="1"/>
  <c r="R6" i="98" a="1"/>
  <c r="R6" i="98" s="1"/>
  <c r="Q6" i="98" a="1"/>
  <c r="Q6" i="98" s="1"/>
  <c r="P6" i="98" a="1"/>
  <c r="P6" i="98" s="1"/>
  <c r="O6" i="98"/>
  <c r="O6" i="98" a="1"/>
  <c r="N6" i="98" a="1"/>
  <c r="N6" i="98" s="1"/>
  <c r="M6" i="98" a="1"/>
  <c r="M6" i="98" s="1"/>
  <c r="L6" i="98" a="1"/>
  <c r="L6" i="98" s="1"/>
  <c r="K6" i="98" a="1"/>
  <c r="K6" i="98" s="1"/>
  <c r="J6" i="98" a="1"/>
  <c r="J6" i="98" s="1"/>
  <c r="I6" i="98" a="1"/>
  <c r="I6" i="98" s="1"/>
  <c r="H6" i="98" a="1"/>
  <c r="H6" i="98" s="1"/>
  <c r="G6" i="98"/>
  <c r="G6" i="98" a="1"/>
  <c r="F6" i="98" a="1"/>
  <c r="F6" i="98" s="1"/>
  <c r="E6" i="98" a="1"/>
  <c r="E6" i="98" s="1"/>
  <c r="D6" i="98" a="1"/>
  <c r="D6" i="98" s="1"/>
  <c r="C6" i="98"/>
  <c r="W5" i="98"/>
  <c r="W5" i="98" a="1"/>
  <c r="V5" i="98" a="1"/>
  <c r="V5" i="98" s="1"/>
  <c r="U5" i="98"/>
  <c r="U5" i="98" a="1"/>
  <c r="T5" i="98" a="1"/>
  <c r="T5" i="98" s="1"/>
  <c r="S5" i="98" a="1"/>
  <c r="S5" i="98" s="1"/>
  <c r="R5" i="98"/>
  <c r="R5" i="98" a="1"/>
  <c r="Q5" i="98" a="1"/>
  <c r="Q5" i="98" s="1"/>
  <c r="P5" i="98" a="1"/>
  <c r="P5" i="98" s="1"/>
  <c r="O5" i="98" a="1"/>
  <c r="O5" i="98" s="1"/>
  <c r="N5" i="98"/>
  <c r="N5" i="98" a="1"/>
  <c r="M5" i="98" a="1"/>
  <c r="M5" i="98" s="1"/>
  <c r="L5" i="98" a="1"/>
  <c r="L5" i="98" s="1"/>
  <c r="K5" i="98" a="1"/>
  <c r="K5" i="98" s="1"/>
  <c r="J5" i="98" a="1"/>
  <c r="J5" i="98" s="1"/>
  <c r="I5" i="98"/>
  <c r="I5" i="98" a="1"/>
  <c r="H5" i="98" a="1"/>
  <c r="H5" i="98" s="1"/>
  <c r="G5" i="98"/>
  <c r="G5" i="98" a="1"/>
  <c r="F5" i="98" a="1"/>
  <c r="F5" i="98" s="1"/>
  <c r="E5" i="98"/>
  <c r="E5" i="98" a="1"/>
  <c r="D5" i="98" a="1"/>
  <c r="D5" i="98" s="1"/>
  <c r="C5" i="98"/>
  <c r="C4" i="98"/>
  <c r="W21" i="97" a="1"/>
  <c r="W21" i="97" s="1"/>
  <c r="V21" i="97" a="1"/>
  <c r="V21" i="97" s="1"/>
  <c r="U21" i="97" a="1"/>
  <c r="U21" i="97" s="1"/>
  <c r="T21" i="97" a="1"/>
  <c r="T21" i="97" s="1"/>
  <c r="S21" i="97" a="1"/>
  <c r="S21" i="97" s="1"/>
  <c r="R21" i="97" a="1"/>
  <c r="R21" i="97" s="1"/>
  <c r="Q21" i="97" a="1"/>
  <c r="Q21" i="97" s="1"/>
  <c r="P21" i="97" a="1"/>
  <c r="P21" i="97" s="1"/>
  <c r="O21" i="97" a="1"/>
  <c r="O21" i="97" s="1"/>
  <c r="N21" i="97" a="1"/>
  <c r="N21" i="97" s="1"/>
  <c r="M21" i="97" a="1"/>
  <c r="M21" i="97" s="1"/>
  <c r="L21" i="97" a="1"/>
  <c r="L21" i="97" s="1"/>
  <c r="K21" i="97" a="1"/>
  <c r="K21" i="97" s="1"/>
  <c r="J21" i="97" a="1"/>
  <c r="J21" i="97" s="1"/>
  <c r="I21" i="97" a="1"/>
  <c r="I21" i="97" s="1"/>
  <c r="H21" i="97" a="1"/>
  <c r="H21" i="97" s="1"/>
  <c r="G21" i="97" a="1"/>
  <c r="G21" i="97" s="1"/>
  <c r="F21" i="97" a="1"/>
  <c r="F21" i="97" s="1"/>
  <c r="E21" i="97" a="1"/>
  <c r="E21" i="97" s="1"/>
  <c r="D21" i="97" a="1"/>
  <c r="D21" i="97" s="1"/>
  <c r="C21" i="97"/>
  <c r="W20" i="97" a="1"/>
  <c r="W20" i="97" s="1"/>
  <c r="V20" i="97" a="1"/>
  <c r="V20" i="97" s="1"/>
  <c r="U20" i="97"/>
  <c r="U20" i="97" a="1"/>
  <c r="T20" i="97" a="1"/>
  <c r="T20" i="97" s="1"/>
  <c r="S20" i="97" a="1"/>
  <c r="S20" i="97" s="1"/>
  <c r="R20" i="97" a="1"/>
  <c r="R20" i="97" s="1"/>
  <c r="Q20" i="97"/>
  <c r="Q20" i="97" a="1"/>
  <c r="P20" i="97" a="1"/>
  <c r="P20" i="97" s="1"/>
  <c r="O20" i="97" a="1"/>
  <c r="O20" i="97" s="1"/>
  <c r="N20" i="97" a="1"/>
  <c r="N20" i="97" s="1"/>
  <c r="M20" i="97" a="1"/>
  <c r="M20" i="97" s="1"/>
  <c r="L20" i="97" a="1"/>
  <c r="L20" i="97" s="1"/>
  <c r="K20" i="97"/>
  <c r="K20" i="97" a="1"/>
  <c r="J20" i="97" a="1"/>
  <c r="J20" i="97" s="1"/>
  <c r="I20" i="97"/>
  <c r="I20" i="97" a="1"/>
  <c r="H20" i="97" a="1"/>
  <c r="H20" i="97" s="1"/>
  <c r="G20" i="97" a="1"/>
  <c r="G20" i="97" s="1"/>
  <c r="F20" i="97" a="1"/>
  <c r="F20" i="97" s="1"/>
  <c r="E20" i="97"/>
  <c r="E20" i="97" a="1"/>
  <c r="D20" i="97" a="1"/>
  <c r="D20" i="97" s="1"/>
  <c r="C20" i="97"/>
  <c r="W19" i="97" a="1"/>
  <c r="W19" i="97" s="1"/>
  <c r="V19" i="97" a="1"/>
  <c r="V19" i="97" s="1"/>
  <c r="U19" i="97" a="1"/>
  <c r="U19" i="97" s="1"/>
  <c r="T19" i="97" a="1"/>
  <c r="T19" i="97" s="1"/>
  <c r="S19" i="97" a="1"/>
  <c r="S19" i="97" s="1"/>
  <c r="R19" i="97" a="1"/>
  <c r="R19" i="97" s="1"/>
  <c r="Q19" i="97" a="1"/>
  <c r="Q19" i="97" s="1"/>
  <c r="P19" i="97" a="1"/>
  <c r="P19" i="97" s="1"/>
  <c r="O19" i="97" a="1"/>
  <c r="O19" i="97" s="1"/>
  <c r="N19" i="97" a="1"/>
  <c r="N19" i="97" s="1"/>
  <c r="M19" i="97" a="1"/>
  <c r="M19" i="97" s="1"/>
  <c r="L19" i="97" a="1"/>
  <c r="L19" i="97" s="1"/>
  <c r="K19" i="97" a="1"/>
  <c r="K19" i="97" s="1"/>
  <c r="J19" i="97" a="1"/>
  <c r="J19" i="97" s="1"/>
  <c r="I19" i="97" a="1"/>
  <c r="I19" i="97" s="1"/>
  <c r="H19" i="97" a="1"/>
  <c r="H19" i="97" s="1"/>
  <c r="G19" i="97" a="1"/>
  <c r="G19" i="97" s="1"/>
  <c r="F19" i="97" a="1"/>
  <c r="F19" i="97" s="1"/>
  <c r="E19" i="97" a="1"/>
  <c r="E19" i="97" s="1"/>
  <c r="D19" i="97" a="1"/>
  <c r="D19" i="97" s="1"/>
  <c r="C19" i="97"/>
  <c r="W18" i="97" a="1"/>
  <c r="W18" i="97" s="1"/>
  <c r="V18" i="97"/>
  <c r="V18" i="97" a="1"/>
  <c r="U18" i="97" a="1"/>
  <c r="U18" i="97" s="1"/>
  <c r="T18" i="97"/>
  <c r="T18" i="97" a="1"/>
  <c r="S18" i="97" a="1"/>
  <c r="S18" i="97" s="1"/>
  <c r="R18" i="97" a="1"/>
  <c r="R18" i="97" s="1"/>
  <c r="Q18" i="97" a="1"/>
  <c r="Q18" i="97" s="1"/>
  <c r="P18" i="97" a="1"/>
  <c r="P18" i="97" s="1"/>
  <c r="O18" i="97" a="1"/>
  <c r="O18" i="97" s="1"/>
  <c r="N18" i="97"/>
  <c r="N18" i="97" a="1"/>
  <c r="M18" i="97" a="1"/>
  <c r="M18" i="97" s="1"/>
  <c r="L18" i="97"/>
  <c r="L18" i="97" a="1"/>
  <c r="K18" i="97" a="1"/>
  <c r="K18" i="97" s="1"/>
  <c r="J18" i="97" a="1"/>
  <c r="J18" i="97" s="1"/>
  <c r="I18" i="97" a="1"/>
  <c r="I18" i="97" s="1"/>
  <c r="H18" i="97" a="1"/>
  <c r="H18" i="97" s="1"/>
  <c r="G18" i="97" a="1"/>
  <c r="G18" i="97" s="1"/>
  <c r="F18" i="97"/>
  <c r="F18" i="97" a="1"/>
  <c r="E18" i="97" a="1"/>
  <c r="E18" i="97" s="1"/>
  <c r="D18" i="97"/>
  <c r="D18" i="97" a="1"/>
  <c r="C18" i="97"/>
  <c r="W17" i="97" a="1"/>
  <c r="W17" i="97" s="1"/>
  <c r="V17" i="97" a="1"/>
  <c r="V17" i="97" s="1"/>
  <c r="U17" i="97" a="1"/>
  <c r="U17" i="97" s="1"/>
  <c r="T17" i="97" a="1"/>
  <c r="T17" i="97" s="1"/>
  <c r="S17" i="97" a="1"/>
  <c r="S17" i="97" s="1"/>
  <c r="R17" i="97" a="1"/>
  <c r="R17" i="97" s="1"/>
  <c r="Q17" i="97" a="1"/>
  <c r="Q17" i="97" s="1"/>
  <c r="P17" i="97" a="1"/>
  <c r="P17" i="97" s="1"/>
  <c r="O17" i="97" a="1"/>
  <c r="O17" i="97" s="1"/>
  <c r="N17" i="97" a="1"/>
  <c r="N17" i="97" s="1"/>
  <c r="M17" i="97" a="1"/>
  <c r="M17" i="97" s="1"/>
  <c r="L17" i="97" a="1"/>
  <c r="L17" i="97" s="1"/>
  <c r="K17" i="97" a="1"/>
  <c r="K17" i="97" s="1"/>
  <c r="J17" i="97" a="1"/>
  <c r="J17" i="97" s="1"/>
  <c r="I17" i="97" a="1"/>
  <c r="I17" i="97" s="1"/>
  <c r="H17" i="97" a="1"/>
  <c r="H17" i="97" s="1"/>
  <c r="G17" i="97" a="1"/>
  <c r="G17" i="97" s="1"/>
  <c r="F17" i="97" a="1"/>
  <c r="F17" i="97" s="1"/>
  <c r="E17" i="97" a="1"/>
  <c r="E17" i="97" s="1"/>
  <c r="D17" i="97" a="1"/>
  <c r="D17" i="97" s="1"/>
  <c r="C17" i="97"/>
  <c r="W16" i="97"/>
  <c r="W16" i="97" a="1"/>
  <c r="V16" i="97" a="1"/>
  <c r="V16" i="97" s="1"/>
  <c r="U16" i="97" a="1"/>
  <c r="U16" i="97" s="1"/>
  <c r="T16" i="97" a="1"/>
  <c r="T16" i="97" s="1"/>
  <c r="S16" i="97" a="1"/>
  <c r="S16" i="97" s="1"/>
  <c r="R16" i="97" a="1"/>
  <c r="R16" i="97" s="1"/>
  <c r="Q16" i="97"/>
  <c r="Q16" i="97" a="1"/>
  <c r="P16" i="97" a="1"/>
  <c r="P16" i="97" s="1"/>
  <c r="O16" i="97"/>
  <c r="O16" i="97" a="1"/>
  <c r="N16" i="97" a="1"/>
  <c r="N16" i="97" s="1"/>
  <c r="M16" i="97" a="1"/>
  <c r="M16" i="97" s="1"/>
  <c r="L16" i="97" a="1"/>
  <c r="L16" i="97" s="1"/>
  <c r="K16" i="97" a="1"/>
  <c r="K16" i="97" s="1"/>
  <c r="J16" i="97" a="1"/>
  <c r="J16" i="97" s="1"/>
  <c r="I16" i="97"/>
  <c r="I16" i="97" a="1"/>
  <c r="H16" i="97" a="1"/>
  <c r="H16" i="97" s="1"/>
  <c r="G16" i="97"/>
  <c r="G16" i="97" a="1"/>
  <c r="F16" i="97" a="1"/>
  <c r="F16" i="97" s="1"/>
  <c r="E16" i="97" a="1"/>
  <c r="E16" i="97" s="1"/>
  <c r="D16" i="97" a="1"/>
  <c r="D16" i="97" s="1"/>
  <c r="C16" i="97"/>
  <c r="W15" i="97" a="1"/>
  <c r="W15" i="97" s="1"/>
  <c r="V15" i="97" a="1"/>
  <c r="V15" i="97" s="1"/>
  <c r="U15" i="97" a="1"/>
  <c r="U15" i="97" s="1"/>
  <c r="T15" i="97" a="1"/>
  <c r="T15" i="97" s="1"/>
  <c r="S15" i="97" a="1"/>
  <c r="S15" i="97" s="1"/>
  <c r="R15" i="97" a="1"/>
  <c r="R15" i="97" s="1"/>
  <c r="Q15" i="97" a="1"/>
  <c r="Q15" i="97" s="1"/>
  <c r="P15" i="97" a="1"/>
  <c r="P15" i="97" s="1"/>
  <c r="O15" i="97" a="1"/>
  <c r="O15" i="97" s="1"/>
  <c r="N15" i="97" a="1"/>
  <c r="N15" i="97" s="1"/>
  <c r="M15" i="97" a="1"/>
  <c r="M15" i="97" s="1"/>
  <c r="L15" i="97" a="1"/>
  <c r="L15" i="97" s="1"/>
  <c r="K15" i="97" a="1"/>
  <c r="K15" i="97" s="1"/>
  <c r="J15" i="97" a="1"/>
  <c r="J15" i="97" s="1"/>
  <c r="I15" i="97" a="1"/>
  <c r="I15" i="97" s="1"/>
  <c r="H15" i="97" a="1"/>
  <c r="H15" i="97" s="1"/>
  <c r="G15" i="97" a="1"/>
  <c r="G15" i="97" s="1"/>
  <c r="F15" i="97" a="1"/>
  <c r="F15" i="97" s="1"/>
  <c r="E15" i="97" a="1"/>
  <c r="E15" i="97" s="1"/>
  <c r="D15" i="97" a="1"/>
  <c r="D15" i="97" s="1"/>
  <c r="C15" i="97"/>
  <c r="W14" i="97"/>
  <c r="W14" i="97" a="1"/>
  <c r="V14" i="97" a="1"/>
  <c r="V14" i="97" s="1"/>
  <c r="U14" i="97" a="1"/>
  <c r="U14" i="97" s="1"/>
  <c r="T14" i="97"/>
  <c r="T14" i="97" a="1"/>
  <c r="S14" i="97" a="1"/>
  <c r="S14" i="97" s="1"/>
  <c r="R14" i="97"/>
  <c r="R14" i="97" a="1"/>
  <c r="Q14" i="97" a="1"/>
  <c r="Q14" i="97" s="1"/>
  <c r="P14" i="97" a="1"/>
  <c r="P14" i="97" s="1"/>
  <c r="O14" i="97" a="1"/>
  <c r="O14" i="97" s="1"/>
  <c r="N14" i="97" a="1"/>
  <c r="N14" i="97" s="1"/>
  <c r="M14" i="97" a="1"/>
  <c r="M14" i="97" s="1"/>
  <c r="L14" i="97"/>
  <c r="L14" i="97" a="1"/>
  <c r="K14" i="97" a="1"/>
  <c r="K14" i="97" s="1"/>
  <c r="J14" i="97"/>
  <c r="J14" i="97" a="1"/>
  <c r="I14" i="97" a="1"/>
  <c r="I14" i="97" s="1"/>
  <c r="H14" i="97" a="1"/>
  <c r="H14" i="97" s="1"/>
  <c r="G14" i="97" a="1"/>
  <c r="G14" i="97" s="1"/>
  <c r="F14" i="97" a="1"/>
  <c r="F14" i="97" s="1"/>
  <c r="E14" i="97" a="1"/>
  <c r="E14" i="97" s="1"/>
  <c r="D14" i="97"/>
  <c r="D14" i="97" a="1"/>
  <c r="C14" i="97"/>
  <c r="W13" i="97" a="1"/>
  <c r="W13" i="97" s="1"/>
  <c r="V13" i="97" a="1"/>
  <c r="V13" i="97" s="1"/>
  <c r="U13" i="97" a="1"/>
  <c r="U13" i="97" s="1"/>
  <c r="T13" i="97" a="1"/>
  <c r="T13" i="97" s="1"/>
  <c r="S13" i="97" a="1"/>
  <c r="S13" i="97" s="1"/>
  <c r="R13" i="97" a="1"/>
  <c r="R13" i="97" s="1"/>
  <c r="Q13" i="97" a="1"/>
  <c r="Q13" i="97" s="1"/>
  <c r="P13" i="97" a="1"/>
  <c r="P13" i="97" s="1"/>
  <c r="O13" i="97" a="1"/>
  <c r="O13" i="97" s="1"/>
  <c r="N13" i="97" a="1"/>
  <c r="N13" i="97" s="1"/>
  <c r="M13" i="97" a="1"/>
  <c r="M13" i="97" s="1"/>
  <c r="L13" i="97" a="1"/>
  <c r="L13" i="97" s="1"/>
  <c r="K13" i="97" a="1"/>
  <c r="K13" i="97" s="1"/>
  <c r="J13" i="97" a="1"/>
  <c r="J13" i="97" s="1"/>
  <c r="I13" i="97" a="1"/>
  <c r="I13" i="97" s="1"/>
  <c r="H13" i="97" a="1"/>
  <c r="H13" i="97" s="1"/>
  <c r="G13" i="97" a="1"/>
  <c r="G13" i="97" s="1"/>
  <c r="F13" i="97" a="1"/>
  <c r="F13" i="97" s="1"/>
  <c r="E13" i="97" a="1"/>
  <c r="E13" i="97" s="1"/>
  <c r="D13" i="97" a="1"/>
  <c r="D13" i="97" s="1"/>
  <c r="C13" i="97"/>
  <c r="W12" i="97"/>
  <c r="W12" i="97" a="1"/>
  <c r="V12" i="97" a="1"/>
  <c r="V12" i="97" s="1"/>
  <c r="U12" i="97"/>
  <c r="U12" i="97" a="1"/>
  <c r="T12" i="97" a="1"/>
  <c r="T12" i="97" s="1"/>
  <c r="S12" i="97"/>
  <c r="S12" i="97" a="1"/>
  <c r="R12" i="97" a="1"/>
  <c r="R12" i="97" s="1"/>
  <c r="Q12" i="97" a="1"/>
  <c r="Q12" i="97" s="1"/>
  <c r="P12" i="97" a="1"/>
  <c r="P12" i="97" s="1"/>
  <c r="O12" i="97" a="1"/>
  <c r="O12" i="97" s="1"/>
  <c r="N12" i="97" a="1"/>
  <c r="N12" i="97" s="1"/>
  <c r="M12" i="97"/>
  <c r="M12" i="97" a="1"/>
  <c r="L12" i="97" a="1"/>
  <c r="L12" i="97" s="1"/>
  <c r="K12" i="97"/>
  <c r="K12" i="97" a="1"/>
  <c r="J12" i="97" a="1"/>
  <c r="J12" i="97" s="1"/>
  <c r="I12" i="97" a="1"/>
  <c r="I12" i="97" s="1"/>
  <c r="H12" i="97" a="1"/>
  <c r="H12" i="97" s="1"/>
  <c r="G12" i="97" a="1"/>
  <c r="G12" i="97" s="1"/>
  <c r="F12" i="97" a="1"/>
  <c r="F12" i="97" s="1"/>
  <c r="E12" i="97"/>
  <c r="E12" i="97" a="1"/>
  <c r="D12" i="97" a="1"/>
  <c r="D12" i="97" s="1"/>
  <c r="C12" i="97"/>
  <c r="W11" i="97" a="1"/>
  <c r="W11" i="97" s="1"/>
  <c r="V11" i="97" a="1"/>
  <c r="V11" i="97" s="1"/>
  <c r="U11" i="97" a="1"/>
  <c r="U11" i="97" s="1"/>
  <c r="T11" i="97" a="1"/>
  <c r="T11" i="97" s="1"/>
  <c r="S11" i="97" a="1"/>
  <c r="S11" i="97" s="1"/>
  <c r="R11" i="97" a="1"/>
  <c r="R11" i="97" s="1"/>
  <c r="Q11" i="97" a="1"/>
  <c r="Q11" i="97" s="1"/>
  <c r="P11" i="97" a="1"/>
  <c r="P11" i="97" s="1"/>
  <c r="O11" i="97" a="1"/>
  <c r="O11" i="97" s="1"/>
  <c r="N11" i="97" a="1"/>
  <c r="N11" i="97" s="1"/>
  <c r="M11" i="97" a="1"/>
  <c r="M11" i="97" s="1"/>
  <c r="L11" i="97" a="1"/>
  <c r="L11" i="97" s="1"/>
  <c r="K11" i="97" a="1"/>
  <c r="K11" i="97" s="1"/>
  <c r="J11" i="97" a="1"/>
  <c r="J11" i="97" s="1"/>
  <c r="I11" i="97" a="1"/>
  <c r="I11" i="97" s="1"/>
  <c r="H11" i="97" a="1"/>
  <c r="H11" i="97" s="1"/>
  <c r="G11" i="97" a="1"/>
  <c r="G11" i="97" s="1"/>
  <c r="F11" i="97" a="1"/>
  <c r="F11" i="97" s="1"/>
  <c r="E11" i="97" a="1"/>
  <c r="E11" i="97" s="1"/>
  <c r="D11" i="97" a="1"/>
  <c r="D11" i="97" s="1"/>
  <c r="C11" i="97"/>
  <c r="W10" i="97" a="1"/>
  <c r="W10" i="97" s="1"/>
  <c r="V10" i="97" a="1"/>
  <c r="V10" i="97" s="1"/>
  <c r="U10" i="97"/>
  <c r="U10" i="97" a="1"/>
  <c r="T10" i="97" a="1"/>
  <c r="T10" i="97" s="1"/>
  <c r="S10" i="97" a="1"/>
  <c r="S10" i="97" s="1"/>
  <c r="R10" i="97" a="1"/>
  <c r="R10" i="97" s="1"/>
  <c r="Q10" i="97" a="1"/>
  <c r="Q10" i="97" s="1"/>
  <c r="P10" i="97"/>
  <c r="P10" i="97" a="1"/>
  <c r="O10" i="97" a="1"/>
  <c r="O10" i="97" s="1"/>
  <c r="N10" i="97"/>
  <c r="N10" i="97" a="1"/>
  <c r="M10" i="97" a="1"/>
  <c r="M10" i="97" s="1"/>
  <c r="L10" i="97" a="1"/>
  <c r="L10" i="97" s="1"/>
  <c r="K10" i="97" a="1"/>
  <c r="K10" i="97" s="1"/>
  <c r="J10" i="97"/>
  <c r="J10" i="97" a="1"/>
  <c r="I10" i="97" a="1"/>
  <c r="I10" i="97" s="1"/>
  <c r="H10" i="97"/>
  <c r="H10" i="97" a="1"/>
  <c r="G10" i="97" a="1"/>
  <c r="G10" i="97" s="1"/>
  <c r="F10" i="97"/>
  <c r="F10" i="97" a="1"/>
  <c r="E10" i="97" a="1"/>
  <c r="E10" i="97" s="1"/>
  <c r="D10" i="97" a="1"/>
  <c r="D10" i="97" s="1"/>
  <c r="C10" i="97"/>
  <c r="C9" i="97"/>
  <c r="W8" i="97" a="1"/>
  <c r="W8" i="97" s="1"/>
  <c r="V8" i="97" a="1"/>
  <c r="V8" i="97" s="1"/>
  <c r="U8" i="97"/>
  <c r="U8" i="97" a="1"/>
  <c r="T8" i="97" a="1"/>
  <c r="T8" i="97" s="1"/>
  <c r="S8" i="97" a="1"/>
  <c r="S8" i="97" s="1"/>
  <c r="R8" i="97" a="1"/>
  <c r="R8" i="97" s="1"/>
  <c r="Q8" i="97"/>
  <c r="Q8" i="97" a="1"/>
  <c r="P8" i="97" a="1"/>
  <c r="P8" i="97" s="1"/>
  <c r="O8" i="97" a="1"/>
  <c r="O8" i="97" s="1"/>
  <c r="N8" i="97" a="1"/>
  <c r="N8" i="97" s="1"/>
  <c r="M8" i="97" a="1"/>
  <c r="M8" i="97" s="1"/>
  <c r="L8" i="97" a="1"/>
  <c r="L8" i="97" s="1"/>
  <c r="K8" i="97"/>
  <c r="K8" i="97" a="1"/>
  <c r="J8" i="97" a="1"/>
  <c r="J8" i="97" s="1"/>
  <c r="I8" i="97" a="1"/>
  <c r="I8" i="97" s="1"/>
  <c r="H8" i="97" a="1"/>
  <c r="H8" i="97" s="1"/>
  <c r="G8" i="97" a="1"/>
  <c r="G8" i="97" s="1"/>
  <c r="F8" i="97" a="1"/>
  <c r="F8" i="97" s="1"/>
  <c r="E8" i="97" a="1"/>
  <c r="E8" i="97" s="1"/>
  <c r="D8" i="97" a="1"/>
  <c r="D8" i="97" s="1"/>
  <c r="C8" i="97"/>
  <c r="W7" i="97"/>
  <c r="W7" i="97" a="1"/>
  <c r="V7" i="97" a="1"/>
  <c r="V7" i="97" s="1"/>
  <c r="U7" i="97" a="1"/>
  <c r="U7" i="97" s="1"/>
  <c r="T7" i="97" a="1"/>
  <c r="T7" i="97" s="1"/>
  <c r="S7" i="97" a="1"/>
  <c r="S7" i="97" s="1"/>
  <c r="R7" i="97" a="1"/>
  <c r="R7" i="97" s="1"/>
  <c r="Q7" i="97" a="1"/>
  <c r="Q7" i="97" s="1"/>
  <c r="P7" i="97" a="1"/>
  <c r="P7" i="97" s="1"/>
  <c r="O7" i="97" a="1"/>
  <c r="O7" i="97" s="1"/>
  <c r="N7" i="97" a="1"/>
  <c r="N7" i="97" s="1"/>
  <c r="M7" i="97" a="1"/>
  <c r="M7" i="97" s="1"/>
  <c r="L7" i="97" a="1"/>
  <c r="L7" i="97" s="1"/>
  <c r="K7" i="97" a="1"/>
  <c r="K7" i="97" s="1"/>
  <c r="J7" i="97" a="1"/>
  <c r="J7" i="97" s="1"/>
  <c r="I7" i="97" a="1"/>
  <c r="I7" i="97" s="1"/>
  <c r="E7" i="97" a="1"/>
  <c r="E7" i="97" s="1"/>
  <c r="C7" i="97"/>
  <c r="W6" i="97" a="1"/>
  <c r="W6" i="97" s="1"/>
  <c r="V6" i="97" a="1"/>
  <c r="V6" i="97" s="1"/>
  <c r="U6" i="97" a="1"/>
  <c r="U6" i="97" s="1"/>
  <c r="T6" i="97"/>
  <c r="T6" i="97" a="1"/>
  <c r="S6" i="97" a="1"/>
  <c r="S6" i="97" s="1"/>
  <c r="R6" i="97"/>
  <c r="R6" i="97" a="1"/>
  <c r="Q6" i="97" a="1"/>
  <c r="Q6" i="97" s="1"/>
  <c r="P6" i="97"/>
  <c r="P6" i="97" a="1"/>
  <c r="O6" i="97" a="1"/>
  <c r="O6" i="97" s="1"/>
  <c r="N6" i="97" a="1"/>
  <c r="N6" i="97" s="1"/>
  <c r="M6" i="97" a="1"/>
  <c r="M6" i="97" s="1"/>
  <c r="L6" i="97" a="1"/>
  <c r="L6" i="97" s="1"/>
  <c r="K6" i="97" a="1"/>
  <c r="K6" i="97" s="1"/>
  <c r="J6" i="97" a="1"/>
  <c r="J6" i="97" s="1"/>
  <c r="I6" i="97" a="1"/>
  <c r="I6" i="97" s="1"/>
  <c r="H6" i="97" a="1"/>
  <c r="H6" i="97" s="1"/>
  <c r="G6" i="97" a="1"/>
  <c r="G6" i="97" s="1"/>
  <c r="F6" i="97" a="1"/>
  <c r="F6" i="97" s="1"/>
  <c r="E6" i="97" a="1"/>
  <c r="E6" i="97" s="1"/>
  <c r="D6" i="97"/>
  <c r="D6" i="97" a="1"/>
  <c r="C6" i="97"/>
  <c r="W5" i="97" a="1"/>
  <c r="W5" i="97" s="1"/>
  <c r="V5" i="97" a="1"/>
  <c r="V5" i="97" s="1"/>
  <c r="U5" i="97" a="1"/>
  <c r="U5" i="97" s="1"/>
  <c r="T5" i="97" a="1"/>
  <c r="T5" i="97" s="1"/>
  <c r="S5" i="97" a="1"/>
  <c r="S5" i="97" s="1"/>
  <c r="R5" i="97" a="1"/>
  <c r="R5" i="97" s="1"/>
  <c r="Q5" i="97" a="1"/>
  <c r="Q5" i="97" s="1"/>
  <c r="P5" i="97" a="1"/>
  <c r="P5" i="97" s="1"/>
  <c r="O5" i="97" a="1"/>
  <c r="O5" i="97" s="1"/>
  <c r="N5" i="97" a="1"/>
  <c r="N5" i="97" s="1"/>
  <c r="M5" i="97" a="1"/>
  <c r="M5" i="97" s="1"/>
  <c r="L5" i="97"/>
  <c r="L5" i="97" a="1"/>
  <c r="K5" i="97" a="1"/>
  <c r="K5" i="97" s="1"/>
  <c r="J5" i="97" a="1"/>
  <c r="J5" i="97" s="1"/>
  <c r="I5" i="97" a="1"/>
  <c r="I5" i="97" s="1"/>
  <c r="H5" i="97" a="1"/>
  <c r="H5" i="97" s="1"/>
  <c r="G5" i="97" a="1"/>
  <c r="G5" i="97" s="1"/>
  <c r="F5" i="97" a="1"/>
  <c r="F5" i="97" s="1"/>
  <c r="E5" i="97" a="1"/>
  <c r="E5" i="97" s="1"/>
  <c r="D5" i="97" a="1"/>
  <c r="D5" i="97" s="1"/>
  <c r="C5" i="97"/>
  <c r="C4" i="97"/>
  <c r="W21" i="96" a="1"/>
  <c r="W21" i="96" s="1"/>
  <c r="V21" i="96" a="1"/>
  <c r="V21" i="96" s="1"/>
  <c r="U21" i="96" a="1"/>
  <c r="U21" i="96" s="1"/>
  <c r="T21" i="96" a="1"/>
  <c r="T21" i="96" s="1"/>
  <c r="S21" i="96" a="1"/>
  <c r="S21" i="96" s="1"/>
  <c r="R21" i="96" a="1"/>
  <c r="R21" i="96" s="1"/>
  <c r="Q21" i="96" a="1"/>
  <c r="Q21" i="96" s="1"/>
  <c r="P21" i="96" a="1"/>
  <c r="P21" i="96" s="1"/>
  <c r="O21" i="96"/>
  <c r="O21" i="96" a="1"/>
  <c r="N21" i="96" a="1"/>
  <c r="N21" i="96" s="1"/>
  <c r="M21" i="96" a="1"/>
  <c r="M21" i="96" s="1"/>
  <c r="L21" i="96" a="1"/>
  <c r="L21" i="96" s="1"/>
  <c r="K21" i="96" a="1"/>
  <c r="K21" i="96" s="1"/>
  <c r="J21" i="96" a="1"/>
  <c r="J21" i="96" s="1"/>
  <c r="I21" i="96" a="1"/>
  <c r="I21" i="96" s="1"/>
  <c r="H21" i="96" a="1"/>
  <c r="H21" i="96" s="1"/>
  <c r="G21" i="96" a="1"/>
  <c r="G21" i="96" s="1"/>
  <c r="F21" i="96" a="1"/>
  <c r="F21" i="96" s="1"/>
  <c r="E21" i="96" a="1"/>
  <c r="E21" i="96" s="1"/>
  <c r="D21" i="96" a="1"/>
  <c r="D21" i="96" s="1"/>
  <c r="C21" i="96"/>
  <c r="W20" i="96"/>
  <c r="W20" i="96" a="1"/>
  <c r="V20" i="96" a="1"/>
  <c r="V20" i="96" s="1"/>
  <c r="U20" i="96"/>
  <c r="U20" i="96" a="1"/>
  <c r="T20" i="96" a="1"/>
  <c r="T20" i="96" s="1"/>
  <c r="S20" i="96"/>
  <c r="S20" i="96" a="1"/>
  <c r="R20" i="96" a="1"/>
  <c r="R20" i="96" s="1"/>
  <c r="Q20" i="96"/>
  <c r="Q20" i="96" a="1"/>
  <c r="P20" i="96" a="1"/>
  <c r="P20" i="96" s="1"/>
  <c r="O20" i="96"/>
  <c r="O20" i="96" a="1"/>
  <c r="N20" i="96" a="1"/>
  <c r="N20" i="96" s="1"/>
  <c r="M20" i="96"/>
  <c r="M20" i="96" a="1"/>
  <c r="L20" i="96" a="1"/>
  <c r="L20" i="96" s="1"/>
  <c r="K20" i="96"/>
  <c r="K20" i="96" a="1"/>
  <c r="J20" i="96" a="1"/>
  <c r="J20" i="96" s="1"/>
  <c r="I20" i="96"/>
  <c r="I20" i="96" a="1"/>
  <c r="H20" i="96" a="1"/>
  <c r="H20" i="96" s="1"/>
  <c r="G20" i="96"/>
  <c r="G20" i="96" a="1"/>
  <c r="F20" i="96" a="1"/>
  <c r="F20" i="96" s="1"/>
  <c r="E20" i="96"/>
  <c r="E20" i="96" a="1"/>
  <c r="D20" i="96" a="1"/>
  <c r="D20" i="96" s="1"/>
  <c r="C20" i="96"/>
  <c r="W19" i="96" a="1"/>
  <c r="W19" i="96" s="1"/>
  <c r="V19" i="96" a="1"/>
  <c r="V19" i="96" s="1"/>
  <c r="U19" i="96" a="1"/>
  <c r="U19" i="96" s="1"/>
  <c r="T19" i="96"/>
  <c r="T19" i="96" a="1"/>
  <c r="S19" i="96" a="1"/>
  <c r="S19" i="96" s="1"/>
  <c r="R19" i="96" a="1"/>
  <c r="R19" i="96" s="1"/>
  <c r="Q19" i="96" a="1"/>
  <c r="Q19" i="96" s="1"/>
  <c r="P19" i="96"/>
  <c r="P19" i="96" a="1"/>
  <c r="O19" i="96" a="1"/>
  <c r="O19" i="96" s="1"/>
  <c r="N19" i="96" a="1"/>
  <c r="N19" i="96" s="1"/>
  <c r="M19" i="96" a="1"/>
  <c r="M19" i="96" s="1"/>
  <c r="L19" i="96" a="1"/>
  <c r="L19" i="96" s="1"/>
  <c r="K19" i="96" a="1"/>
  <c r="K19" i="96" s="1"/>
  <c r="J19" i="96" a="1"/>
  <c r="J19" i="96" s="1"/>
  <c r="I19" i="96" a="1"/>
  <c r="I19" i="96" s="1"/>
  <c r="H19" i="96" a="1"/>
  <c r="H19" i="96" s="1"/>
  <c r="G19" i="96" a="1"/>
  <c r="G19" i="96" s="1"/>
  <c r="F19" i="96" a="1"/>
  <c r="F19" i="96" s="1"/>
  <c r="E19" i="96" a="1"/>
  <c r="E19" i="96" s="1"/>
  <c r="D19" i="96"/>
  <c r="D19" i="96" a="1"/>
  <c r="C19" i="96"/>
  <c r="W18" i="96" a="1"/>
  <c r="W18" i="96" s="1"/>
  <c r="V18" i="96"/>
  <c r="V18" i="96" a="1"/>
  <c r="U18" i="96"/>
  <c r="U18" i="96" a="1"/>
  <c r="T18" i="96"/>
  <c r="T18" i="96" a="1"/>
  <c r="S18" i="96" a="1"/>
  <c r="S18" i="96" s="1"/>
  <c r="R18" i="96"/>
  <c r="R18" i="96" a="1"/>
  <c r="Q18" i="96"/>
  <c r="Q18" i="96" a="1"/>
  <c r="P18" i="96"/>
  <c r="P18" i="96" a="1"/>
  <c r="O18" i="96" a="1"/>
  <c r="O18" i="96" s="1"/>
  <c r="N18" i="96"/>
  <c r="N18" i="96" a="1"/>
  <c r="M18" i="96"/>
  <c r="M18" i="96" a="1"/>
  <c r="L18" i="96"/>
  <c r="L18" i="96" a="1"/>
  <c r="K18" i="96" a="1"/>
  <c r="K18" i="96" s="1"/>
  <c r="J18" i="96"/>
  <c r="J18" i="96" a="1"/>
  <c r="I18" i="96"/>
  <c r="I18" i="96" a="1"/>
  <c r="H18" i="96"/>
  <c r="H18" i="96" a="1"/>
  <c r="G18" i="96" a="1"/>
  <c r="G18" i="96" s="1"/>
  <c r="F18" i="96"/>
  <c r="F18" i="96" a="1"/>
  <c r="E18" i="96"/>
  <c r="E18" i="96" a="1"/>
  <c r="D18" i="96"/>
  <c r="D18" i="96" a="1"/>
  <c r="C18" i="96"/>
  <c r="W17" i="96" a="1"/>
  <c r="W17" i="96" s="1"/>
  <c r="V17" i="96" a="1"/>
  <c r="V17" i="96" s="1"/>
  <c r="U17" i="96" a="1"/>
  <c r="U17" i="96" s="1"/>
  <c r="T17" i="96" a="1"/>
  <c r="T17" i="96" s="1"/>
  <c r="S17" i="96" a="1"/>
  <c r="S17" i="96" s="1"/>
  <c r="R17" i="96" a="1"/>
  <c r="R17" i="96" s="1"/>
  <c r="Q17" i="96" a="1"/>
  <c r="Q17" i="96" s="1"/>
  <c r="P17" i="96" a="1"/>
  <c r="P17" i="96" s="1"/>
  <c r="O17" i="96" a="1"/>
  <c r="O17" i="96" s="1"/>
  <c r="N17" i="96" a="1"/>
  <c r="N17" i="96" s="1"/>
  <c r="M17" i="96"/>
  <c r="M17" i="96" a="1"/>
  <c r="L17" i="96" a="1"/>
  <c r="L17" i="96" s="1"/>
  <c r="K17" i="96" a="1"/>
  <c r="K17" i="96" s="1"/>
  <c r="J17" i="96" a="1"/>
  <c r="J17" i="96" s="1"/>
  <c r="I17" i="96"/>
  <c r="I17" i="96" a="1"/>
  <c r="H17" i="96" a="1"/>
  <c r="H17" i="96" s="1"/>
  <c r="G17" i="96" a="1"/>
  <c r="G17" i="96" s="1"/>
  <c r="F17" i="96" a="1"/>
  <c r="F17" i="96" s="1"/>
  <c r="E17" i="96" a="1"/>
  <c r="E17" i="96" s="1"/>
  <c r="D17" i="96" a="1"/>
  <c r="D17" i="96" s="1"/>
  <c r="C17" i="96"/>
  <c r="W16" i="96" a="1"/>
  <c r="W16" i="96" s="1"/>
  <c r="V16" i="96"/>
  <c r="V16" i="96" a="1"/>
  <c r="U16" i="96" a="1"/>
  <c r="U16" i="96" s="1"/>
  <c r="T16" i="96"/>
  <c r="T16" i="96" a="1"/>
  <c r="S16" i="96" a="1"/>
  <c r="S16" i="96" s="1"/>
  <c r="R16" i="96"/>
  <c r="R16" i="96" a="1"/>
  <c r="Q16" i="96" a="1"/>
  <c r="Q16" i="96" s="1"/>
  <c r="P16" i="96"/>
  <c r="P16" i="96" a="1"/>
  <c r="O16" i="96" a="1"/>
  <c r="O16" i="96" s="1"/>
  <c r="N16" i="96"/>
  <c r="N16" i="96" a="1"/>
  <c r="M16" i="96" a="1"/>
  <c r="M16" i="96" s="1"/>
  <c r="L16" i="96"/>
  <c r="L16" i="96" a="1"/>
  <c r="K16" i="96" a="1"/>
  <c r="K16" i="96" s="1"/>
  <c r="J16" i="96"/>
  <c r="J16" i="96" a="1"/>
  <c r="I16" i="96" a="1"/>
  <c r="I16" i="96" s="1"/>
  <c r="H16" i="96"/>
  <c r="H16" i="96" a="1"/>
  <c r="G16" i="96" a="1"/>
  <c r="G16" i="96" s="1"/>
  <c r="F16" i="96"/>
  <c r="F16" i="96" a="1"/>
  <c r="E16" i="96" a="1"/>
  <c r="E16" i="96" s="1"/>
  <c r="D16" i="96"/>
  <c r="D16" i="96" a="1"/>
  <c r="C16" i="96"/>
  <c r="W15" i="96" a="1"/>
  <c r="W15" i="96" s="1"/>
  <c r="V15" i="96"/>
  <c r="V15" i="96" a="1"/>
  <c r="U15" i="96" a="1"/>
  <c r="U15" i="96" s="1"/>
  <c r="T15" i="96" a="1"/>
  <c r="T15" i="96" s="1"/>
  <c r="S15" i="96" a="1"/>
  <c r="S15" i="96" s="1"/>
  <c r="R15" i="96"/>
  <c r="R15" i="96" a="1"/>
  <c r="Q15" i="96" a="1"/>
  <c r="Q15" i="96" s="1"/>
  <c r="P15" i="96" a="1"/>
  <c r="P15" i="96" s="1"/>
  <c r="O15" i="96" a="1"/>
  <c r="O15" i="96" s="1"/>
  <c r="N15" i="96" a="1"/>
  <c r="N15" i="96" s="1"/>
  <c r="M15" i="96" a="1"/>
  <c r="M15" i="96" s="1"/>
  <c r="L15" i="96" a="1"/>
  <c r="L15" i="96" s="1"/>
  <c r="K15" i="96" a="1"/>
  <c r="K15" i="96" s="1"/>
  <c r="J15" i="96"/>
  <c r="J15" i="96" a="1"/>
  <c r="I15" i="96" a="1"/>
  <c r="I15" i="96" s="1"/>
  <c r="H15" i="96" a="1"/>
  <c r="H15" i="96" s="1"/>
  <c r="G15" i="96" a="1"/>
  <c r="G15" i="96" s="1"/>
  <c r="F15" i="96"/>
  <c r="F15" i="96" a="1"/>
  <c r="E15" i="96" a="1"/>
  <c r="E15" i="96" s="1"/>
  <c r="D15" i="96" a="1"/>
  <c r="D15" i="96" s="1"/>
  <c r="C15" i="96"/>
  <c r="W14" i="96" a="1"/>
  <c r="W14" i="96" s="1"/>
  <c r="V14" i="96"/>
  <c r="V14" i="96" a="1"/>
  <c r="U14" i="96"/>
  <c r="U14" i="96" a="1"/>
  <c r="T14" i="96"/>
  <c r="T14" i="96" a="1"/>
  <c r="S14" i="96" a="1"/>
  <c r="S14" i="96" s="1"/>
  <c r="R14" i="96"/>
  <c r="R14" i="96" a="1"/>
  <c r="Q14" i="96"/>
  <c r="Q14" i="96" a="1"/>
  <c r="P14" i="96"/>
  <c r="P14" i="96" a="1"/>
  <c r="O14" i="96" a="1"/>
  <c r="O14" i="96" s="1"/>
  <c r="N14" i="96"/>
  <c r="N14" i="96" a="1"/>
  <c r="M14" i="96"/>
  <c r="M14" i="96" a="1"/>
  <c r="L14" i="96"/>
  <c r="L14" i="96" a="1"/>
  <c r="K14" i="96" a="1"/>
  <c r="K14" i="96" s="1"/>
  <c r="J14" i="96"/>
  <c r="J14" i="96" a="1"/>
  <c r="I14" i="96" a="1"/>
  <c r="I14" i="96" s="1"/>
  <c r="H14" i="96"/>
  <c r="H14" i="96" a="1"/>
  <c r="G14" i="96" a="1"/>
  <c r="G14" i="96" s="1"/>
  <c r="F14" i="96"/>
  <c r="F14" i="96" a="1"/>
  <c r="E14" i="96" a="1"/>
  <c r="E14" i="96" s="1"/>
  <c r="D14" i="96"/>
  <c r="D14" i="96" a="1"/>
  <c r="C14" i="96"/>
  <c r="W13" i="96" a="1"/>
  <c r="W13" i="96" s="1"/>
  <c r="V13" i="96" a="1"/>
  <c r="V13" i="96" s="1"/>
  <c r="U13" i="96" a="1"/>
  <c r="U13" i="96" s="1"/>
  <c r="T13" i="96" a="1"/>
  <c r="T13" i="96" s="1"/>
  <c r="S13" i="96"/>
  <c r="S13" i="96" a="1"/>
  <c r="R13" i="96" a="1"/>
  <c r="R13" i="96" s="1"/>
  <c r="Q13" i="96" a="1"/>
  <c r="Q13" i="96" s="1"/>
  <c r="P13" i="96" a="1"/>
  <c r="P13" i="96" s="1"/>
  <c r="O13" i="96"/>
  <c r="O13" i="96" a="1"/>
  <c r="N13" i="96" a="1"/>
  <c r="N13" i="96" s="1"/>
  <c r="M13" i="96" a="1"/>
  <c r="M13" i="96" s="1"/>
  <c r="L13" i="96" a="1"/>
  <c r="L13" i="96" s="1"/>
  <c r="K13" i="96" a="1"/>
  <c r="K13" i="96" s="1"/>
  <c r="J13" i="96" a="1"/>
  <c r="J13" i="96" s="1"/>
  <c r="I13" i="96" a="1"/>
  <c r="I13" i="96" s="1"/>
  <c r="H13" i="96" a="1"/>
  <c r="H13" i="96" s="1"/>
  <c r="G13" i="96" a="1"/>
  <c r="G13" i="96" s="1"/>
  <c r="F13" i="96" a="1"/>
  <c r="F13" i="96" s="1"/>
  <c r="E13" i="96" a="1"/>
  <c r="E13" i="96" s="1"/>
  <c r="D13" i="96" a="1"/>
  <c r="D13" i="96" s="1"/>
  <c r="C13" i="96"/>
  <c r="W12" i="96"/>
  <c r="W12" i="96" a="1"/>
  <c r="V12" i="96" a="1"/>
  <c r="V12" i="96" s="1"/>
  <c r="U12" i="96"/>
  <c r="U12" i="96" a="1"/>
  <c r="T12" i="96" a="1"/>
  <c r="T12" i="96" s="1"/>
  <c r="S12" i="96"/>
  <c r="S12" i="96" a="1"/>
  <c r="R12" i="96" a="1"/>
  <c r="R12" i="96" s="1"/>
  <c r="Q12" i="96"/>
  <c r="Q12" i="96" a="1"/>
  <c r="P12" i="96" a="1"/>
  <c r="P12" i="96" s="1"/>
  <c r="O12" i="96"/>
  <c r="O12" i="96" a="1"/>
  <c r="N12" i="96" a="1"/>
  <c r="N12" i="96" s="1"/>
  <c r="M12" i="96"/>
  <c r="M12" i="96" a="1"/>
  <c r="L12" i="96" a="1"/>
  <c r="L12" i="96" s="1"/>
  <c r="K12" i="96"/>
  <c r="K12" i="96" a="1"/>
  <c r="J12" i="96" a="1"/>
  <c r="J12" i="96" s="1"/>
  <c r="I12" i="96"/>
  <c r="I12" i="96" a="1"/>
  <c r="H12" i="96" a="1"/>
  <c r="H12" i="96" s="1"/>
  <c r="G12" i="96"/>
  <c r="G12" i="96" a="1"/>
  <c r="F12" i="96" a="1"/>
  <c r="F12" i="96" s="1"/>
  <c r="E12" i="96"/>
  <c r="E12" i="96" a="1"/>
  <c r="D12" i="96" a="1"/>
  <c r="D12" i="96" s="1"/>
  <c r="C12" i="96"/>
  <c r="W11" i="96" a="1"/>
  <c r="W11" i="96" s="1"/>
  <c r="V11" i="96" a="1"/>
  <c r="V11" i="96" s="1"/>
  <c r="U11" i="96" a="1"/>
  <c r="U11" i="96" s="1"/>
  <c r="T11" i="96"/>
  <c r="T11" i="96" a="1"/>
  <c r="S11" i="96" a="1"/>
  <c r="S11" i="96" s="1"/>
  <c r="R11" i="96" a="1"/>
  <c r="R11" i="96" s="1"/>
  <c r="Q11" i="96" a="1"/>
  <c r="Q11" i="96" s="1"/>
  <c r="P11" i="96"/>
  <c r="P11" i="96" a="1"/>
  <c r="O11" i="96" a="1"/>
  <c r="O11" i="96" s="1"/>
  <c r="N11" i="96" a="1"/>
  <c r="N11" i="96" s="1"/>
  <c r="M11" i="96" a="1"/>
  <c r="M11" i="96" s="1"/>
  <c r="L11" i="96" a="1"/>
  <c r="L11" i="96" s="1"/>
  <c r="K11" i="96" a="1"/>
  <c r="K11" i="96" s="1"/>
  <c r="J11" i="96" a="1"/>
  <c r="J11" i="96" s="1"/>
  <c r="I11" i="96" a="1"/>
  <c r="I11" i="96" s="1"/>
  <c r="H11" i="96"/>
  <c r="H11" i="96" a="1"/>
  <c r="G11" i="96" a="1"/>
  <c r="G11" i="96" s="1"/>
  <c r="F11" i="96" a="1"/>
  <c r="F11" i="96" s="1"/>
  <c r="E11" i="96" a="1"/>
  <c r="E11" i="96" s="1"/>
  <c r="D11" i="96"/>
  <c r="D11" i="96" a="1"/>
  <c r="C11" i="96"/>
  <c r="W10" i="96"/>
  <c r="W10" i="96" a="1"/>
  <c r="V10" i="96" a="1"/>
  <c r="V10" i="96" s="1"/>
  <c r="U10" i="96"/>
  <c r="U10" i="96" a="1"/>
  <c r="T10" i="96"/>
  <c r="T10" i="96" a="1"/>
  <c r="S10" i="96"/>
  <c r="S10" i="96" a="1"/>
  <c r="R10" i="96" a="1"/>
  <c r="R10" i="96" s="1"/>
  <c r="Q10" i="96"/>
  <c r="Q10" i="96" a="1"/>
  <c r="P10" i="96"/>
  <c r="P10" i="96" a="1"/>
  <c r="O10" i="96"/>
  <c r="O10" i="96" a="1"/>
  <c r="N10" i="96" a="1"/>
  <c r="N10" i="96" s="1"/>
  <c r="M10" i="96"/>
  <c r="M10" i="96" a="1"/>
  <c r="L10" i="96" a="1"/>
  <c r="L10" i="96" s="1"/>
  <c r="K10" i="96"/>
  <c r="K10" i="96" a="1"/>
  <c r="J10" i="96" a="1"/>
  <c r="J10" i="96" s="1"/>
  <c r="I10" i="96"/>
  <c r="I10" i="96" a="1"/>
  <c r="H10" i="96" a="1"/>
  <c r="H10" i="96" s="1"/>
  <c r="G10" i="96"/>
  <c r="G10" i="96" a="1"/>
  <c r="F10" i="96" a="1"/>
  <c r="F10" i="96" s="1"/>
  <c r="E10" i="96"/>
  <c r="E10" i="96" a="1"/>
  <c r="D10" i="96" a="1"/>
  <c r="D10" i="96" s="1"/>
  <c r="C10" i="96"/>
  <c r="C9" i="96"/>
  <c r="W8" i="96" a="1"/>
  <c r="W8" i="96" s="1"/>
  <c r="V8" i="96"/>
  <c r="V8" i="96" a="1"/>
  <c r="U8" i="96" a="1"/>
  <c r="U8" i="96" s="1"/>
  <c r="T8" i="96"/>
  <c r="T8" i="96" a="1"/>
  <c r="S8" i="96" a="1"/>
  <c r="S8" i="96" s="1"/>
  <c r="R8" i="96"/>
  <c r="R8" i="96" a="1"/>
  <c r="Q8" i="96" a="1"/>
  <c r="Q8" i="96" s="1"/>
  <c r="P8" i="96"/>
  <c r="P8" i="96" a="1"/>
  <c r="O8" i="96" a="1"/>
  <c r="O8" i="96" s="1"/>
  <c r="N8" i="96"/>
  <c r="N8" i="96" a="1"/>
  <c r="M8" i="96" a="1"/>
  <c r="M8" i="96" s="1"/>
  <c r="L8" i="96" a="1"/>
  <c r="L8" i="96" s="1"/>
  <c r="K8" i="96"/>
  <c r="K8" i="96" a="1"/>
  <c r="J8" i="96" a="1"/>
  <c r="J8" i="96" s="1"/>
  <c r="I8" i="96"/>
  <c r="I8" i="96" a="1"/>
  <c r="H8" i="96" a="1"/>
  <c r="H8" i="96" s="1"/>
  <c r="G8" i="96"/>
  <c r="G8" i="96" a="1"/>
  <c r="F8" i="96" a="1"/>
  <c r="F8" i="96" s="1"/>
  <c r="E8" i="96" a="1"/>
  <c r="E8" i="96" s="1"/>
  <c r="D8" i="96" a="1"/>
  <c r="D8" i="96" s="1"/>
  <c r="C8" i="96"/>
  <c r="C7" i="96"/>
  <c r="C6" i="96"/>
  <c r="C5" i="96"/>
  <c r="C4" i="96"/>
  <c r="W21" i="95" a="1"/>
  <c r="W21" i="95" s="1"/>
  <c r="V21" i="95" a="1"/>
  <c r="V21" i="95" s="1"/>
  <c r="U21" i="95" a="1"/>
  <c r="U21" i="95" s="1"/>
  <c r="T21" i="95" a="1"/>
  <c r="T21" i="95" s="1"/>
  <c r="S21" i="95" a="1"/>
  <c r="S21" i="95" s="1"/>
  <c r="R21" i="95" a="1"/>
  <c r="R21" i="95" s="1"/>
  <c r="Q21" i="95" a="1"/>
  <c r="Q21" i="95" s="1"/>
  <c r="P21" i="95" a="1"/>
  <c r="P21" i="95" s="1"/>
  <c r="O21" i="95" a="1"/>
  <c r="O21" i="95" s="1"/>
  <c r="N21" i="95" a="1"/>
  <c r="N21" i="95" s="1"/>
  <c r="M21" i="95" a="1"/>
  <c r="M21" i="95" s="1"/>
  <c r="L21" i="95" a="1"/>
  <c r="L21" i="95" s="1"/>
  <c r="K21" i="95" a="1"/>
  <c r="K21" i="95" s="1"/>
  <c r="J21" i="95" a="1"/>
  <c r="J21" i="95" s="1"/>
  <c r="I21" i="95" a="1"/>
  <c r="I21" i="95" s="1"/>
  <c r="H21" i="95" a="1"/>
  <c r="H21" i="95" s="1"/>
  <c r="G21" i="95" a="1"/>
  <c r="G21" i="95" s="1"/>
  <c r="F21" i="95" a="1"/>
  <c r="F21" i="95" s="1"/>
  <c r="E21" i="95" a="1"/>
  <c r="E21" i="95" s="1"/>
  <c r="D21" i="95" a="1"/>
  <c r="D21" i="95" s="1"/>
  <c r="C21" i="95"/>
  <c r="W20" i="95" a="1"/>
  <c r="W20" i="95" s="1"/>
  <c r="V20" i="95"/>
  <c r="V20" i="95" a="1"/>
  <c r="U20" i="95" a="1"/>
  <c r="U20" i="95" s="1"/>
  <c r="T20" i="95"/>
  <c r="T20" i="95" a="1"/>
  <c r="S20" i="95" a="1"/>
  <c r="S20" i="95" s="1"/>
  <c r="R20" i="95"/>
  <c r="R20" i="95" a="1"/>
  <c r="Q20" i="95" a="1"/>
  <c r="Q20" i="95" s="1"/>
  <c r="P20" i="95"/>
  <c r="P20" i="95" a="1"/>
  <c r="O20" i="95" a="1"/>
  <c r="O20" i="95" s="1"/>
  <c r="N20" i="95"/>
  <c r="N20" i="95" a="1"/>
  <c r="M20" i="95" a="1"/>
  <c r="M20" i="95" s="1"/>
  <c r="L20" i="95"/>
  <c r="L20" i="95" a="1"/>
  <c r="K20" i="95" a="1"/>
  <c r="K20" i="95" s="1"/>
  <c r="J20" i="95"/>
  <c r="J20" i="95" a="1"/>
  <c r="I20" i="95" a="1"/>
  <c r="I20" i="95" s="1"/>
  <c r="H20" i="95"/>
  <c r="H20" i="95" a="1"/>
  <c r="G20" i="95" a="1"/>
  <c r="G20" i="95" s="1"/>
  <c r="F20" i="95" a="1"/>
  <c r="F20" i="95" s="1"/>
  <c r="E20" i="95" a="1"/>
  <c r="E20" i="95" s="1"/>
  <c r="D20" i="95"/>
  <c r="D20" i="95" a="1"/>
  <c r="C20" i="95"/>
  <c r="W19" i="95" a="1"/>
  <c r="W19" i="95" s="1"/>
  <c r="V19" i="95" a="1"/>
  <c r="V19" i="95" s="1"/>
  <c r="U19" i="95" a="1"/>
  <c r="U19" i="95" s="1"/>
  <c r="T19" i="95" a="1"/>
  <c r="T19" i="95" s="1"/>
  <c r="S19" i="95" a="1"/>
  <c r="S19" i="95" s="1"/>
  <c r="R19" i="95" a="1"/>
  <c r="R19" i="95" s="1"/>
  <c r="Q19" i="95" a="1"/>
  <c r="Q19" i="95" s="1"/>
  <c r="P19" i="95" a="1"/>
  <c r="P19" i="95" s="1"/>
  <c r="O19" i="95" a="1"/>
  <c r="O19" i="95" s="1"/>
  <c r="N19" i="95" a="1"/>
  <c r="N19" i="95" s="1"/>
  <c r="M19" i="95" a="1"/>
  <c r="M19" i="95" s="1"/>
  <c r="L19" i="95" a="1"/>
  <c r="L19" i="95" s="1"/>
  <c r="K19" i="95" a="1"/>
  <c r="K19" i="95" s="1"/>
  <c r="J19" i="95" a="1"/>
  <c r="J19" i="95" s="1"/>
  <c r="I19" i="95" a="1"/>
  <c r="I19" i="95" s="1"/>
  <c r="H19" i="95" a="1"/>
  <c r="H19" i="95" s="1"/>
  <c r="G19" i="95" a="1"/>
  <c r="G19" i="95" s="1"/>
  <c r="F19" i="95" a="1"/>
  <c r="F19" i="95" s="1"/>
  <c r="E19" i="95" a="1"/>
  <c r="E19" i="95" s="1"/>
  <c r="D19" i="95" a="1"/>
  <c r="D19" i="95" s="1"/>
  <c r="C19" i="95"/>
  <c r="W18" i="95"/>
  <c r="W18" i="95" a="1"/>
  <c r="V18" i="95" a="1"/>
  <c r="V18" i="95" s="1"/>
  <c r="U18" i="95"/>
  <c r="U18" i="95" a="1"/>
  <c r="T18" i="95" a="1"/>
  <c r="T18" i="95" s="1"/>
  <c r="S18" i="95"/>
  <c r="S18" i="95" a="1"/>
  <c r="R18" i="95" a="1"/>
  <c r="R18" i="95" s="1"/>
  <c r="Q18" i="95"/>
  <c r="Q18" i="95" a="1"/>
  <c r="P18" i="95" a="1"/>
  <c r="P18" i="95" s="1"/>
  <c r="O18" i="95"/>
  <c r="O18" i="95" a="1"/>
  <c r="N18" i="95" a="1"/>
  <c r="N18" i="95" s="1"/>
  <c r="M18" i="95"/>
  <c r="M18" i="95" a="1"/>
  <c r="L18" i="95" a="1"/>
  <c r="L18" i="95" s="1"/>
  <c r="K18" i="95" a="1"/>
  <c r="K18" i="95" s="1"/>
  <c r="J18" i="95"/>
  <c r="J18" i="95" a="1"/>
  <c r="I18" i="95" a="1"/>
  <c r="I18" i="95" s="1"/>
  <c r="H18" i="95"/>
  <c r="H18" i="95" a="1"/>
  <c r="G18" i="95" a="1"/>
  <c r="G18" i="95" s="1"/>
  <c r="F18" i="95"/>
  <c r="F18" i="95" a="1"/>
  <c r="E18" i="95" a="1"/>
  <c r="E18" i="95" s="1"/>
  <c r="D18" i="95"/>
  <c r="D18" i="95" a="1"/>
  <c r="C18" i="95"/>
  <c r="W17" i="95" a="1"/>
  <c r="W17" i="95" s="1"/>
  <c r="V17" i="95" a="1"/>
  <c r="V17" i="95" s="1"/>
  <c r="U17" i="95" a="1"/>
  <c r="U17" i="95" s="1"/>
  <c r="T17" i="95" a="1"/>
  <c r="T17" i="95" s="1"/>
  <c r="S17" i="95"/>
  <c r="S17" i="95" a="1"/>
  <c r="R17" i="95" a="1"/>
  <c r="R17" i="95" s="1"/>
  <c r="Q17" i="95" a="1"/>
  <c r="Q17" i="95" s="1"/>
  <c r="P17" i="95" a="1"/>
  <c r="P17" i="95" s="1"/>
  <c r="O17" i="95" a="1"/>
  <c r="O17" i="95" s="1"/>
  <c r="N17" i="95" a="1"/>
  <c r="N17" i="95" s="1"/>
  <c r="M17" i="95" a="1"/>
  <c r="M17" i="95" s="1"/>
  <c r="L17" i="95" a="1"/>
  <c r="L17" i="95" s="1"/>
  <c r="K17" i="95" a="1"/>
  <c r="K17" i="95" s="1"/>
  <c r="J17" i="95" a="1"/>
  <c r="J17" i="95" s="1"/>
  <c r="I17" i="95" a="1"/>
  <c r="I17" i="95" s="1"/>
  <c r="H17" i="95" a="1"/>
  <c r="H17" i="95" s="1"/>
  <c r="G17" i="95" a="1"/>
  <c r="G17" i="95" s="1"/>
  <c r="F17" i="95" a="1"/>
  <c r="F17" i="95" s="1"/>
  <c r="E17" i="95" a="1"/>
  <c r="E17" i="95" s="1"/>
  <c r="D17" i="95" a="1"/>
  <c r="D17" i="95" s="1"/>
  <c r="C17" i="95"/>
  <c r="W16" i="95" a="1"/>
  <c r="W16" i="95" s="1"/>
  <c r="V16" i="95"/>
  <c r="V16" i="95" a="1"/>
  <c r="U16" i="95" a="1"/>
  <c r="U16" i="95" s="1"/>
  <c r="T16" i="95"/>
  <c r="T16" i="95" a="1"/>
  <c r="S16" i="95" a="1"/>
  <c r="S16" i="95" s="1"/>
  <c r="R16" i="95"/>
  <c r="R16" i="95" a="1"/>
  <c r="Q16" i="95" a="1"/>
  <c r="Q16" i="95" s="1"/>
  <c r="P16" i="95"/>
  <c r="P16" i="95" a="1"/>
  <c r="O16" i="95" a="1"/>
  <c r="O16" i="95" s="1"/>
  <c r="N16" i="95"/>
  <c r="N16" i="95" a="1"/>
  <c r="M16" i="95" a="1"/>
  <c r="M16" i="95" s="1"/>
  <c r="L16" i="95" a="1"/>
  <c r="L16" i="95" s="1"/>
  <c r="K16" i="95"/>
  <c r="K16" i="95" a="1"/>
  <c r="J16" i="95" a="1"/>
  <c r="J16" i="95" s="1"/>
  <c r="I16" i="95"/>
  <c r="I16" i="95" a="1"/>
  <c r="H16" i="95" a="1"/>
  <c r="H16" i="95" s="1"/>
  <c r="G16" i="95"/>
  <c r="G16" i="95" a="1"/>
  <c r="F16" i="95" a="1"/>
  <c r="F16" i="95" s="1"/>
  <c r="E16" i="95"/>
  <c r="E16" i="95" a="1"/>
  <c r="D16" i="95" a="1"/>
  <c r="D16" i="95" s="1"/>
  <c r="C16" i="95"/>
  <c r="W15" i="95" a="1"/>
  <c r="W15" i="95" s="1"/>
  <c r="V15" i="95" a="1"/>
  <c r="V15" i="95" s="1"/>
  <c r="U15" i="95" a="1"/>
  <c r="U15" i="95" s="1"/>
  <c r="T15" i="95" a="1"/>
  <c r="T15" i="95" s="1"/>
  <c r="S15" i="95" a="1"/>
  <c r="S15" i="95" s="1"/>
  <c r="R15" i="95" a="1"/>
  <c r="R15" i="95" s="1"/>
  <c r="Q15" i="95" a="1"/>
  <c r="Q15" i="95" s="1"/>
  <c r="P15" i="95"/>
  <c r="P15" i="95" a="1"/>
  <c r="O15" i="95" a="1"/>
  <c r="O15" i="95" s="1"/>
  <c r="N15" i="95" a="1"/>
  <c r="N15" i="95" s="1"/>
  <c r="M15" i="95" a="1"/>
  <c r="M15" i="95" s="1"/>
  <c r="L15" i="95"/>
  <c r="L15" i="95" a="1"/>
  <c r="K15" i="95" a="1"/>
  <c r="K15" i="95" s="1"/>
  <c r="J15" i="95" a="1"/>
  <c r="J15" i="95" s="1"/>
  <c r="I15" i="95" a="1"/>
  <c r="I15" i="95" s="1"/>
  <c r="H15" i="95" a="1"/>
  <c r="H15" i="95" s="1"/>
  <c r="G15" i="95" a="1"/>
  <c r="G15" i="95" s="1"/>
  <c r="F15" i="95" a="1"/>
  <c r="F15" i="95" s="1"/>
  <c r="E15" i="95" a="1"/>
  <c r="E15" i="95" s="1"/>
  <c r="D15" i="95" a="1"/>
  <c r="D15" i="95" s="1"/>
  <c r="C15" i="95"/>
  <c r="W14" i="95"/>
  <c r="W14" i="95" a="1"/>
  <c r="V14" i="95" a="1"/>
  <c r="V14" i="95" s="1"/>
  <c r="U14" i="95"/>
  <c r="U14" i="95" a="1"/>
  <c r="T14" i="95" a="1"/>
  <c r="T14" i="95" s="1"/>
  <c r="S14" i="95"/>
  <c r="S14" i="95" a="1"/>
  <c r="R14" i="95" a="1"/>
  <c r="R14" i="95" s="1"/>
  <c r="Q14" i="95"/>
  <c r="Q14" i="95" a="1"/>
  <c r="P14" i="95" a="1"/>
  <c r="P14" i="95" s="1"/>
  <c r="O14" i="95"/>
  <c r="O14" i="95" a="1"/>
  <c r="N14" i="95" a="1"/>
  <c r="N14" i="95" s="1"/>
  <c r="M14" i="95" a="1"/>
  <c r="M14" i="95" s="1"/>
  <c r="L14" i="95" a="1"/>
  <c r="L14" i="95" s="1"/>
  <c r="K14" i="95"/>
  <c r="K14" i="95" a="1"/>
  <c r="J14" i="95" a="1"/>
  <c r="J14" i="95" s="1"/>
  <c r="I14" i="95" a="1"/>
  <c r="I14" i="95" s="1"/>
  <c r="H14" i="95"/>
  <c r="H14" i="95" a="1"/>
  <c r="G14" i="95" a="1"/>
  <c r="G14" i="95" s="1"/>
  <c r="F14" i="95"/>
  <c r="F14" i="95" a="1"/>
  <c r="E14" i="95" a="1"/>
  <c r="E14" i="95" s="1"/>
  <c r="D14" i="95"/>
  <c r="D14" i="95" a="1"/>
  <c r="C14" i="95"/>
  <c r="W13" i="95" a="1"/>
  <c r="W13" i="95" s="1"/>
  <c r="V13" i="95" a="1"/>
  <c r="V13" i="95" s="1"/>
  <c r="U13" i="95"/>
  <c r="U13" i="95" a="1"/>
  <c r="T13" i="95" a="1"/>
  <c r="T13" i="95" s="1"/>
  <c r="S13" i="95" a="1"/>
  <c r="S13" i="95" s="1"/>
  <c r="R13" i="95" a="1"/>
  <c r="R13" i="95" s="1"/>
  <c r="Q13" i="95" a="1"/>
  <c r="Q13" i="95" s="1"/>
  <c r="P13" i="95" a="1"/>
  <c r="P13" i="95" s="1"/>
  <c r="O13" i="95" a="1"/>
  <c r="O13" i="95" s="1"/>
  <c r="N13" i="95" a="1"/>
  <c r="N13" i="95" s="1"/>
  <c r="M13" i="95"/>
  <c r="M13" i="95" a="1"/>
  <c r="L13" i="95" a="1"/>
  <c r="L13" i="95" s="1"/>
  <c r="K13" i="95" a="1"/>
  <c r="K13" i="95" s="1"/>
  <c r="J13" i="95" a="1"/>
  <c r="J13" i="95" s="1"/>
  <c r="I13" i="95"/>
  <c r="I13" i="95" a="1"/>
  <c r="H13" i="95" a="1"/>
  <c r="H13" i="95" s="1"/>
  <c r="G13" i="95" a="1"/>
  <c r="G13" i="95" s="1"/>
  <c r="F13" i="95" a="1"/>
  <c r="F13" i="95" s="1"/>
  <c r="E13" i="95" a="1"/>
  <c r="E13" i="95" s="1"/>
  <c r="D13" i="95" a="1"/>
  <c r="D13" i="95" s="1"/>
  <c r="C13" i="95"/>
  <c r="W12" i="95"/>
  <c r="W12" i="95" a="1"/>
  <c r="V12" i="95" a="1"/>
  <c r="V12" i="95" s="1"/>
  <c r="U12" i="95"/>
  <c r="U12" i="95" a="1"/>
  <c r="T12" i="95" a="1"/>
  <c r="T12" i="95" s="1"/>
  <c r="S12" i="95"/>
  <c r="S12" i="95" a="1"/>
  <c r="R12" i="95" a="1"/>
  <c r="R12" i="95" s="1"/>
  <c r="Q12" i="95"/>
  <c r="Q12" i="95" a="1"/>
  <c r="P12" i="95" a="1"/>
  <c r="P12" i="95" s="1"/>
  <c r="O12" i="95" a="1"/>
  <c r="O12" i="95" s="1"/>
  <c r="N12" i="95" a="1"/>
  <c r="N12" i="95" s="1"/>
  <c r="M12" i="95"/>
  <c r="M12" i="95" a="1"/>
  <c r="L12" i="95"/>
  <c r="L12" i="95" a="1"/>
  <c r="K12" i="95" a="1"/>
  <c r="K12" i="95" s="1"/>
  <c r="J12" i="95" a="1"/>
  <c r="J12" i="95" s="1"/>
  <c r="I12" i="95" a="1"/>
  <c r="I12" i="95" s="1"/>
  <c r="H12" i="95"/>
  <c r="H12" i="95" a="1"/>
  <c r="G12" i="95" a="1"/>
  <c r="G12" i="95" s="1"/>
  <c r="F12" i="95" a="1"/>
  <c r="F12" i="95" s="1"/>
  <c r="E12" i="95"/>
  <c r="E12" i="95" a="1"/>
  <c r="D12" i="95"/>
  <c r="D12" i="95" a="1"/>
  <c r="C12" i="95"/>
  <c r="W11" i="95" a="1"/>
  <c r="W11" i="95" s="1"/>
  <c r="V11" i="95" a="1"/>
  <c r="V11" i="95" s="1"/>
  <c r="U11" i="95" a="1"/>
  <c r="U11" i="95" s="1"/>
  <c r="T11" i="95" a="1"/>
  <c r="T11" i="95" s="1"/>
  <c r="S11" i="95" a="1"/>
  <c r="S11" i="95" s="1"/>
  <c r="R11" i="95"/>
  <c r="R11" i="95" a="1"/>
  <c r="Q11" i="95" a="1"/>
  <c r="Q11" i="95" s="1"/>
  <c r="P11" i="95" a="1"/>
  <c r="P11" i="95" s="1"/>
  <c r="O11" i="95" a="1"/>
  <c r="O11" i="95" s="1"/>
  <c r="N11" i="95"/>
  <c r="N11" i="95" a="1"/>
  <c r="M11" i="95" a="1"/>
  <c r="M11" i="95" s="1"/>
  <c r="L11" i="95" a="1"/>
  <c r="L11" i="95" s="1"/>
  <c r="K11" i="95" a="1"/>
  <c r="K11" i="95" s="1"/>
  <c r="J11" i="95" a="1"/>
  <c r="J11" i="95" s="1"/>
  <c r="I11" i="95" a="1"/>
  <c r="I11" i="95" s="1"/>
  <c r="H11" i="95" a="1"/>
  <c r="H11" i="95" s="1"/>
  <c r="G11" i="95" a="1"/>
  <c r="G11" i="95" s="1"/>
  <c r="F11" i="95"/>
  <c r="F11" i="95" a="1"/>
  <c r="E11" i="95" a="1"/>
  <c r="E11" i="95" s="1"/>
  <c r="D11" i="95" a="1"/>
  <c r="D11" i="95" s="1"/>
  <c r="C11" i="95"/>
  <c r="W10" i="95"/>
  <c r="W10" i="95" a="1"/>
  <c r="V10" i="95" a="1"/>
  <c r="V10" i="95" s="1"/>
  <c r="U10" i="95" a="1"/>
  <c r="U10" i="95" s="1"/>
  <c r="T10" i="95" a="1"/>
  <c r="T10" i="95" s="1"/>
  <c r="S10" i="95" a="1"/>
  <c r="S10" i="95" s="1"/>
  <c r="R10" i="95" a="1"/>
  <c r="R10" i="95" s="1"/>
  <c r="Q10" i="95" a="1"/>
  <c r="Q10" i="95" s="1"/>
  <c r="P10" i="95" a="1"/>
  <c r="P10" i="95" s="1"/>
  <c r="O10" i="95" a="1"/>
  <c r="O10" i="95" s="1"/>
  <c r="N10" i="95"/>
  <c r="N10" i="95" a="1"/>
  <c r="M10" i="95"/>
  <c r="M10" i="95" a="1"/>
  <c r="L10" i="95"/>
  <c r="L10" i="95" a="1"/>
  <c r="K10" i="95" a="1"/>
  <c r="K10" i="95" s="1"/>
  <c r="J10" i="95" a="1"/>
  <c r="J10" i="95" s="1"/>
  <c r="I10" i="95" a="1"/>
  <c r="I10" i="95" s="1"/>
  <c r="H10" i="95" a="1"/>
  <c r="H10" i="95" s="1"/>
  <c r="G10" i="95" a="1"/>
  <c r="G10" i="95" s="1"/>
  <c r="F10" i="95" a="1"/>
  <c r="F10" i="95" s="1"/>
  <c r="E10" i="95" a="1"/>
  <c r="E10" i="95" s="1"/>
  <c r="D10" i="95" a="1"/>
  <c r="D10" i="95" s="1"/>
  <c r="C10" i="95"/>
  <c r="C9" i="95"/>
  <c r="W8" i="95" a="1"/>
  <c r="W8" i="95" s="1"/>
  <c r="V8" i="95"/>
  <c r="V8" i="95" a="1"/>
  <c r="U8" i="95"/>
  <c r="U8" i="95" a="1"/>
  <c r="T8" i="95" a="1"/>
  <c r="T8" i="95" s="1"/>
  <c r="S8" i="95" a="1"/>
  <c r="S8" i="95" s="1"/>
  <c r="R8" i="95"/>
  <c r="R8" i="95" a="1"/>
  <c r="Q8" i="95" a="1"/>
  <c r="Q8" i="95" s="1"/>
  <c r="P8" i="95" a="1"/>
  <c r="P8" i="95" s="1"/>
  <c r="O8" i="95" a="1"/>
  <c r="O8" i="95" s="1"/>
  <c r="N8" i="95"/>
  <c r="N8" i="95" a="1"/>
  <c r="M8" i="95"/>
  <c r="M8" i="95" a="1"/>
  <c r="L8" i="95" a="1"/>
  <c r="L8" i="95" s="1"/>
  <c r="K8" i="95" a="1"/>
  <c r="K8" i="95" s="1"/>
  <c r="J8" i="95"/>
  <c r="J8" i="95" a="1"/>
  <c r="I8" i="95" a="1"/>
  <c r="I8" i="95" s="1"/>
  <c r="H8" i="95" a="1"/>
  <c r="H8" i="95" s="1"/>
  <c r="G8" i="95" a="1"/>
  <c r="G8" i="95" s="1"/>
  <c r="F8" i="95" a="1"/>
  <c r="F8" i="95" s="1"/>
  <c r="E8" i="95" a="1"/>
  <c r="E8" i="95" s="1"/>
  <c r="D8" i="95" a="1"/>
  <c r="D8" i="95" s="1"/>
  <c r="C8" i="95"/>
  <c r="C7" i="95"/>
  <c r="C6" i="95"/>
  <c r="C5" i="95"/>
  <c r="C4" i="95"/>
  <c r="W21" i="94" a="1"/>
  <c r="W21" i="94" s="1"/>
  <c r="V21" i="94" a="1"/>
  <c r="V21" i="94" s="1"/>
  <c r="U21" i="94" a="1"/>
  <c r="U21" i="94" s="1"/>
  <c r="T21" i="94" a="1"/>
  <c r="T21" i="94" s="1"/>
  <c r="S21" i="94"/>
  <c r="S21" i="94" a="1"/>
  <c r="R21" i="94" a="1"/>
  <c r="R21" i="94" s="1"/>
  <c r="Q21" i="94" a="1"/>
  <c r="Q21" i="94" s="1"/>
  <c r="P21" i="94" a="1"/>
  <c r="P21" i="94" s="1"/>
  <c r="O21" i="94"/>
  <c r="O21" i="94" a="1"/>
  <c r="N21" i="94" a="1"/>
  <c r="N21" i="94" s="1"/>
  <c r="M21" i="94" a="1"/>
  <c r="M21" i="94" s="1"/>
  <c r="L21" i="94" a="1"/>
  <c r="L21" i="94" s="1"/>
  <c r="K21" i="94"/>
  <c r="K21" i="94" a="1"/>
  <c r="J21" i="94" a="1"/>
  <c r="J21" i="94" s="1"/>
  <c r="I21" i="94" a="1"/>
  <c r="I21" i="94" s="1"/>
  <c r="H21" i="94" a="1"/>
  <c r="H21" i="94" s="1"/>
  <c r="G21" i="94"/>
  <c r="G21" i="94" a="1"/>
  <c r="F21" i="94" a="1"/>
  <c r="F21" i="94" s="1"/>
  <c r="E21" i="94" a="1"/>
  <c r="E21" i="94" s="1"/>
  <c r="D21" i="94" a="1"/>
  <c r="D21" i="94" s="1"/>
  <c r="C21" i="94"/>
  <c r="W20" i="94" a="1"/>
  <c r="W20" i="94" s="1"/>
  <c r="V20" i="94" a="1"/>
  <c r="V20" i="94" s="1"/>
  <c r="U20" i="94" a="1"/>
  <c r="U20" i="94" s="1"/>
  <c r="T20" i="94" a="1"/>
  <c r="T20" i="94" s="1"/>
  <c r="S20" i="94" a="1"/>
  <c r="S20" i="94" s="1"/>
  <c r="R20" i="94" a="1"/>
  <c r="R20" i="94" s="1"/>
  <c r="Q20" i="94" a="1"/>
  <c r="Q20" i="94" s="1"/>
  <c r="P20" i="94" a="1"/>
  <c r="P20" i="94" s="1"/>
  <c r="O20" i="94" a="1"/>
  <c r="O20" i="94" s="1"/>
  <c r="N20" i="94" a="1"/>
  <c r="N20" i="94" s="1"/>
  <c r="M20" i="94" a="1"/>
  <c r="M20" i="94" s="1"/>
  <c r="L20" i="94" a="1"/>
  <c r="L20" i="94" s="1"/>
  <c r="K20" i="94" a="1"/>
  <c r="K20" i="94" s="1"/>
  <c r="J20" i="94" a="1"/>
  <c r="J20" i="94" s="1"/>
  <c r="I20" i="94" a="1"/>
  <c r="I20" i="94" s="1"/>
  <c r="H20" i="94" a="1"/>
  <c r="H20" i="94" s="1"/>
  <c r="G20" i="94" a="1"/>
  <c r="G20" i="94" s="1"/>
  <c r="F20" i="94" a="1"/>
  <c r="F20" i="94" s="1"/>
  <c r="E20" i="94" a="1"/>
  <c r="E20" i="94" s="1"/>
  <c r="D20" i="94" a="1"/>
  <c r="D20" i="94" s="1"/>
  <c r="C20" i="94"/>
  <c r="W19" i="94" a="1"/>
  <c r="W19" i="94" s="1"/>
  <c r="V19" i="94" a="1"/>
  <c r="V19" i="94" s="1"/>
  <c r="U19" i="94"/>
  <c r="U19" i="94" a="1"/>
  <c r="T19" i="94"/>
  <c r="T19" i="94" a="1"/>
  <c r="S19" i="94"/>
  <c r="S19" i="94" a="1"/>
  <c r="R19" i="94" a="1"/>
  <c r="R19" i="94" s="1"/>
  <c r="Q19" i="94"/>
  <c r="Q19" i="94" a="1"/>
  <c r="P19" i="94" a="1"/>
  <c r="P19" i="94" s="1"/>
  <c r="O19" i="94" a="1"/>
  <c r="O19" i="94" s="1"/>
  <c r="N19" i="94" a="1"/>
  <c r="N19" i="94" s="1"/>
  <c r="M19" i="94" a="1"/>
  <c r="M19" i="94" s="1"/>
  <c r="L19" i="94"/>
  <c r="L19" i="94" a="1"/>
  <c r="K19" i="94"/>
  <c r="K19" i="94" a="1"/>
  <c r="J19" i="94" a="1"/>
  <c r="J19" i="94" s="1"/>
  <c r="I19" i="94" a="1"/>
  <c r="I19" i="94" s="1"/>
  <c r="H19" i="94"/>
  <c r="H19" i="94" a="1"/>
  <c r="G19" i="94" a="1"/>
  <c r="G19" i="94" s="1"/>
  <c r="F19" i="94" a="1"/>
  <c r="F19" i="94" s="1"/>
  <c r="E19" i="94"/>
  <c r="E19" i="94" a="1"/>
  <c r="D19" i="94" a="1"/>
  <c r="D19" i="94" s="1"/>
  <c r="C19" i="94"/>
  <c r="W18" i="94" a="1"/>
  <c r="W18" i="94" s="1"/>
  <c r="V18" i="94" a="1"/>
  <c r="V18" i="94" s="1"/>
  <c r="U18" i="94" a="1"/>
  <c r="U18" i="94" s="1"/>
  <c r="T18" i="94" a="1"/>
  <c r="T18" i="94" s="1"/>
  <c r="S18" i="94"/>
  <c r="S18" i="94" a="1"/>
  <c r="R18" i="94" a="1"/>
  <c r="R18" i="94" s="1"/>
  <c r="Q18" i="94" a="1"/>
  <c r="Q18" i="94" s="1"/>
  <c r="P18" i="94" a="1"/>
  <c r="P18" i="94" s="1"/>
  <c r="O18" i="94" a="1"/>
  <c r="O18" i="94" s="1"/>
  <c r="N18" i="94"/>
  <c r="N18" i="94" a="1"/>
  <c r="M18" i="94" a="1"/>
  <c r="M18" i="94" s="1"/>
  <c r="L18" i="94" a="1"/>
  <c r="L18" i="94" s="1"/>
  <c r="K18" i="94" a="1"/>
  <c r="K18" i="94" s="1"/>
  <c r="J18" i="94" a="1"/>
  <c r="J18" i="94" s="1"/>
  <c r="I18" i="94" a="1"/>
  <c r="I18" i="94" s="1"/>
  <c r="H18" i="94" a="1"/>
  <c r="H18" i="94" s="1"/>
  <c r="G18" i="94" a="1"/>
  <c r="G18" i="94" s="1"/>
  <c r="F18" i="94" a="1"/>
  <c r="F18" i="94" s="1"/>
  <c r="E18" i="94" a="1"/>
  <c r="E18" i="94" s="1"/>
  <c r="D18" i="94" a="1"/>
  <c r="D18" i="94" s="1"/>
  <c r="C18" i="94"/>
  <c r="W17" i="94" a="1"/>
  <c r="W17" i="94" s="1"/>
  <c r="V17" i="94" a="1"/>
  <c r="V17" i="94" s="1"/>
  <c r="U17" i="94" a="1"/>
  <c r="U17" i="94" s="1"/>
  <c r="T17" i="94" a="1"/>
  <c r="T17" i="94" s="1"/>
  <c r="S17" i="94" a="1"/>
  <c r="S17" i="94" s="1"/>
  <c r="R17" i="94"/>
  <c r="R17" i="94" a="1"/>
  <c r="Q17" i="94"/>
  <c r="Q17" i="94" a="1"/>
  <c r="P17" i="94"/>
  <c r="P17" i="94" a="1"/>
  <c r="O17" i="94" a="1"/>
  <c r="O17" i="94" s="1"/>
  <c r="N17" i="94" a="1"/>
  <c r="N17" i="94" s="1"/>
  <c r="M17" i="94" a="1"/>
  <c r="M17" i="94" s="1"/>
  <c r="L17" i="94" a="1"/>
  <c r="L17" i="94" s="1"/>
  <c r="K17" i="94" a="1"/>
  <c r="K17" i="94" s="1"/>
  <c r="J17" i="94" a="1"/>
  <c r="J17" i="94" s="1"/>
  <c r="I17" i="94"/>
  <c r="I17" i="94" a="1"/>
  <c r="H17" i="94"/>
  <c r="H17" i="94" a="1"/>
  <c r="G17" i="94" a="1"/>
  <c r="G17" i="94" s="1"/>
  <c r="F17" i="94" a="1"/>
  <c r="F17" i="94" s="1"/>
  <c r="E17" i="94" a="1"/>
  <c r="E17" i="94" s="1"/>
  <c r="D17" i="94" a="1"/>
  <c r="D17" i="94" s="1"/>
  <c r="C17" i="94"/>
  <c r="W16" i="94"/>
  <c r="W16" i="94" a="1"/>
  <c r="V16" i="94" a="1"/>
  <c r="V16" i="94" s="1"/>
  <c r="U16" i="94" a="1"/>
  <c r="U16" i="94" s="1"/>
  <c r="T16" i="94"/>
  <c r="T16" i="94" a="1"/>
  <c r="S16" i="94"/>
  <c r="S16" i="94" a="1"/>
  <c r="R16" i="94" a="1"/>
  <c r="R16" i="94" s="1"/>
  <c r="Q16" i="94" a="1"/>
  <c r="Q16" i="94" s="1"/>
  <c r="P16" i="94" a="1"/>
  <c r="P16" i="94" s="1"/>
  <c r="O16" i="94"/>
  <c r="O16" i="94" a="1"/>
  <c r="N16" i="94" a="1"/>
  <c r="N16" i="94" s="1"/>
  <c r="M16" i="94" a="1"/>
  <c r="M16" i="94" s="1"/>
  <c r="L16" i="94"/>
  <c r="L16" i="94" a="1"/>
  <c r="K16" i="94" a="1"/>
  <c r="K16" i="94" s="1"/>
  <c r="J16" i="94" a="1"/>
  <c r="J16" i="94" s="1"/>
  <c r="I16" i="94" a="1"/>
  <c r="I16" i="94" s="1"/>
  <c r="H16" i="94"/>
  <c r="H16" i="94" a="1"/>
  <c r="G16" i="94"/>
  <c r="G16" i="94" a="1"/>
  <c r="F16" i="94" a="1"/>
  <c r="F16" i="94" s="1"/>
  <c r="E16" i="94" a="1"/>
  <c r="E16" i="94" s="1"/>
  <c r="D16" i="94"/>
  <c r="D16" i="94" a="1"/>
  <c r="C16" i="94"/>
  <c r="W15" i="94" a="1"/>
  <c r="W15" i="94" s="1"/>
  <c r="V15" i="94" a="1"/>
  <c r="V15" i="94" s="1"/>
  <c r="U15" i="94"/>
  <c r="U15" i="94" a="1"/>
  <c r="T15" i="94" a="1"/>
  <c r="T15" i="94" s="1"/>
  <c r="S15" i="94"/>
  <c r="S15" i="94" a="1"/>
  <c r="R15" i="94"/>
  <c r="R15" i="94" a="1"/>
  <c r="Q15" i="94" a="1"/>
  <c r="Q15" i="94" s="1"/>
  <c r="P15" i="94" a="1"/>
  <c r="P15" i="94" s="1"/>
  <c r="O15" i="94" a="1"/>
  <c r="O15" i="94" s="1"/>
  <c r="N15" i="94" a="1"/>
  <c r="N15" i="94" s="1"/>
  <c r="M15" i="94" a="1"/>
  <c r="M15" i="94" s="1"/>
  <c r="L15" i="94" a="1"/>
  <c r="L15" i="94" s="1"/>
  <c r="K15" i="94"/>
  <c r="K15" i="94" a="1"/>
  <c r="J15" i="94"/>
  <c r="J15" i="94" a="1"/>
  <c r="I15" i="94"/>
  <c r="I15" i="94" a="1"/>
  <c r="H15" i="94" a="1"/>
  <c r="H15" i="94" s="1"/>
  <c r="G15" i="94"/>
  <c r="G15" i="94" a="1"/>
  <c r="F15" i="94" a="1"/>
  <c r="F15" i="94" s="1"/>
  <c r="E15" i="94" a="1"/>
  <c r="E15" i="94" s="1"/>
  <c r="D15" i="94" a="1"/>
  <c r="D15" i="94" s="1"/>
  <c r="C15" i="94"/>
  <c r="W14" i="94" a="1"/>
  <c r="W14" i="94" s="1"/>
  <c r="V14" i="94" a="1"/>
  <c r="V14" i="94" s="1"/>
  <c r="U14" i="94" a="1"/>
  <c r="U14" i="94" s="1"/>
  <c r="T14" i="94" a="1"/>
  <c r="T14" i="94" s="1"/>
  <c r="S14" i="94" a="1"/>
  <c r="S14" i="94" s="1"/>
  <c r="R14" i="94" a="1"/>
  <c r="R14" i="94" s="1"/>
  <c r="Q14" i="94"/>
  <c r="Q14" i="94" a="1"/>
  <c r="P14" i="94" a="1"/>
  <c r="P14" i="94" s="1"/>
  <c r="O14" i="94" a="1"/>
  <c r="O14" i="94" s="1"/>
  <c r="N14" i="94" a="1"/>
  <c r="N14" i="94" s="1"/>
  <c r="M14" i="94" a="1"/>
  <c r="M14" i="94" s="1"/>
  <c r="L14" i="94"/>
  <c r="L14" i="94" a="1"/>
  <c r="K14" i="94" a="1"/>
  <c r="K14" i="94" s="1"/>
  <c r="J14" i="94" a="1"/>
  <c r="J14" i="94" s="1"/>
  <c r="I14" i="94" a="1"/>
  <c r="I14" i="94" s="1"/>
  <c r="H14" i="94" a="1"/>
  <c r="H14" i="94" s="1"/>
  <c r="G14" i="94" a="1"/>
  <c r="G14" i="94" s="1"/>
  <c r="F14" i="94" a="1"/>
  <c r="F14" i="94" s="1"/>
  <c r="E14" i="94" a="1"/>
  <c r="E14" i="94" s="1"/>
  <c r="D14" i="94" a="1"/>
  <c r="D14" i="94" s="1"/>
  <c r="C14" i="94"/>
  <c r="W13" i="94" a="1"/>
  <c r="W13" i="94" s="1"/>
  <c r="V13" i="94"/>
  <c r="V13" i="94" a="1"/>
  <c r="U13" i="94" a="1"/>
  <c r="U13" i="94" s="1"/>
  <c r="T13" i="94" a="1"/>
  <c r="T13" i="94" s="1"/>
  <c r="S13" i="94" a="1"/>
  <c r="S13" i="94" s="1"/>
  <c r="R13" i="94"/>
  <c r="R13" i="94" a="1"/>
  <c r="Q13" i="94" a="1"/>
  <c r="Q13" i="94" s="1"/>
  <c r="P13" i="94"/>
  <c r="P13" i="94" a="1"/>
  <c r="O13" i="94"/>
  <c r="O13" i="94" a="1"/>
  <c r="N13" i="94" a="1"/>
  <c r="N13" i="94" s="1"/>
  <c r="M13" i="94" a="1"/>
  <c r="M13" i="94" s="1"/>
  <c r="L13" i="94" a="1"/>
  <c r="L13" i="94" s="1"/>
  <c r="K13" i="94" a="1"/>
  <c r="K13" i="94" s="1"/>
  <c r="J13" i="94" a="1"/>
  <c r="J13" i="94" s="1"/>
  <c r="I13" i="94" a="1"/>
  <c r="I13" i="94" s="1"/>
  <c r="H13" i="94"/>
  <c r="H13" i="94" a="1"/>
  <c r="G13" i="94"/>
  <c r="G13" i="94" a="1"/>
  <c r="F13" i="94"/>
  <c r="F13" i="94" a="1"/>
  <c r="E13" i="94" a="1"/>
  <c r="E13" i="94" s="1"/>
  <c r="D13" i="94"/>
  <c r="D13" i="94" a="1"/>
  <c r="C13" i="94"/>
  <c r="W12" i="94" a="1"/>
  <c r="W12" i="94" s="1"/>
  <c r="V12" i="94" a="1"/>
  <c r="V12" i="94" s="1"/>
  <c r="U12" i="94" a="1"/>
  <c r="U12" i="94" s="1"/>
  <c r="T12" i="94" a="1"/>
  <c r="T12" i="94" s="1"/>
  <c r="S12" i="94" a="1"/>
  <c r="S12" i="94" s="1"/>
  <c r="R12" i="94" a="1"/>
  <c r="R12" i="94" s="1"/>
  <c r="Q12" i="94" a="1"/>
  <c r="Q12" i="94" s="1"/>
  <c r="P12" i="94" a="1"/>
  <c r="P12" i="94" s="1"/>
  <c r="O12" i="94" a="1"/>
  <c r="O12" i="94" s="1"/>
  <c r="N12" i="94"/>
  <c r="N12" i="94" a="1"/>
  <c r="M12" i="94" a="1"/>
  <c r="M12" i="94" s="1"/>
  <c r="L12" i="94" a="1"/>
  <c r="L12" i="94" s="1"/>
  <c r="K12" i="94" a="1"/>
  <c r="K12" i="94" s="1"/>
  <c r="J12" i="94" a="1"/>
  <c r="J12" i="94" s="1"/>
  <c r="I12" i="94" a="1"/>
  <c r="I12" i="94" s="1"/>
  <c r="H12" i="94" a="1"/>
  <c r="H12" i="94" s="1"/>
  <c r="G12" i="94" a="1"/>
  <c r="G12" i="94" s="1"/>
  <c r="F12" i="94" a="1"/>
  <c r="F12" i="94" s="1"/>
  <c r="E12" i="94" a="1"/>
  <c r="E12" i="94" s="1"/>
  <c r="D12" i="94" a="1"/>
  <c r="D12" i="94" s="1"/>
  <c r="C12" i="94"/>
  <c r="W11" i="94" a="1"/>
  <c r="W11" i="94" s="1"/>
  <c r="V11" i="94" a="1"/>
  <c r="V11" i="94" s="1"/>
  <c r="U11" i="94"/>
  <c r="U11" i="94" a="1"/>
  <c r="T11" i="94" a="1"/>
  <c r="T11" i="94" s="1"/>
  <c r="S11" i="94"/>
  <c r="S11" i="94" a="1"/>
  <c r="R11" i="94" a="1"/>
  <c r="R11" i="94" s="1"/>
  <c r="Q11" i="94" a="1"/>
  <c r="Q11" i="94" s="1"/>
  <c r="P11" i="94" a="1"/>
  <c r="P11" i="94" s="1"/>
  <c r="O11" i="94"/>
  <c r="O11" i="94" a="1"/>
  <c r="N11" i="94" a="1"/>
  <c r="N11" i="94" s="1"/>
  <c r="M11" i="94"/>
  <c r="M11" i="94" a="1"/>
  <c r="L11" i="94"/>
  <c r="L11" i="94" a="1"/>
  <c r="K11" i="94" a="1"/>
  <c r="K11" i="94" s="1"/>
  <c r="J11" i="94" a="1"/>
  <c r="J11" i="94" s="1"/>
  <c r="I11" i="94" a="1"/>
  <c r="I11" i="94" s="1"/>
  <c r="H11" i="94" a="1"/>
  <c r="H11" i="94" s="1"/>
  <c r="G11" i="94" a="1"/>
  <c r="G11" i="94" s="1"/>
  <c r="F11" i="94" a="1"/>
  <c r="F11" i="94" s="1"/>
  <c r="E11" i="94"/>
  <c r="E11" i="94" a="1"/>
  <c r="D11" i="94"/>
  <c r="D11" i="94" a="1"/>
  <c r="C11" i="94"/>
  <c r="W10" i="94" a="1"/>
  <c r="W10" i="94" s="1"/>
  <c r="V10" i="94"/>
  <c r="V10" i="94" a="1"/>
  <c r="U10" i="94" a="1"/>
  <c r="U10" i="94" s="1"/>
  <c r="T10" i="94" a="1"/>
  <c r="T10" i="94" s="1"/>
  <c r="S10" i="94" a="1"/>
  <c r="S10" i="94" s="1"/>
  <c r="R10" i="94" a="1"/>
  <c r="R10" i="94" s="1"/>
  <c r="Q10" i="94" a="1"/>
  <c r="Q10" i="94" s="1"/>
  <c r="P10" i="94" a="1"/>
  <c r="P10" i="94" s="1"/>
  <c r="O10" i="94" a="1"/>
  <c r="O10" i="94" s="1"/>
  <c r="N10" i="94" a="1"/>
  <c r="N10" i="94" s="1"/>
  <c r="M10" i="94" a="1"/>
  <c r="M10" i="94" s="1"/>
  <c r="L10" i="94" a="1"/>
  <c r="L10" i="94" s="1"/>
  <c r="K10" i="94"/>
  <c r="K10" i="94" a="1"/>
  <c r="J10" i="94" a="1"/>
  <c r="J10" i="94" s="1"/>
  <c r="I10" i="94" a="1"/>
  <c r="I10" i="94" s="1"/>
  <c r="H10" i="94" a="1"/>
  <c r="H10" i="94" s="1"/>
  <c r="G10" i="94" a="1"/>
  <c r="G10" i="94" s="1"/>
  <c r="F10" i="94"/>
  <c r="F10" i="94" a="1"/>
  <c r="E10" i="94" a="1"/>
  <c r="E10" i="94" s="1"/>
  <c r="D10" i="94" a="1"/>
  <c r="D10" i="94" s="1"/>
  <c r="C10" i="94"/>
  <c r="C9" i="94"/>
  <c r="W8" i="94" a="1"/>
  <c r="W8" i="94" s="1"/>
  <c r="V8" i="94" a="1"/>
  <c r="V8" i="94" s="1"/>
  <c r="U8" i="94" a="1"/>
  <c r="U8" i="94" s="1"/>
  <c r="T8" i="94" a="1"/>
  <c r="T8" i="94" s="1"/>
  <c r="S8" i="94" a="1"/>
  <c r="S8" i="94" s="1"/>
  <c r="R8" i="94" a="1"/>
  <c r="R8" i="94" s="1"/>
  <c r="Q8" i="94" a="1"/>
  <c r="Q8" i="94" s="1"/>
  <c r="P8" i="94" a="1"/>
  <c r="P8" i="94" s="1"/>
  <c r="O8" i="94" a="1"/>
  <c r="O8" i="94" s="1"/>
  <c r="N8" i="94" a="1"/>
  <c r="N8" i="94" s="1"/>
  <c r="M8" i="94" a="1"/>
  <c r="M8" i="94" s="1"/>
  <c r="L8" i="94" a="1"/>
  <c r="L8" i="94" s="1"/>
  <c r="K8" i="94" a="1"/>
  <c r="K8" i="94" s="1"/>
  <c r="J8" i="94" a="1"/>
  <c r="J8" i="94" s="1"/>
  <c r="I8" i="94" a="1"/>
  <c r="I8" i="94" s="1"/>
  <c r="H8" i="94" a="1"/>
  <c r="H8" i="94" s="1"/>
  <c r="G8" i="94" a="1"/>
  <c r="G8" i="94" s="1"/>
  <c r="F8" i="94" a="1"/>
  <c r="F8" i="94" s="1"/>
  <c r="E8" i="94" a="1"/>
  <c r="E8" i="94" s="1"/>
  <c r="D8" i="94" a="1"/>
  <c r="D8" i="94" s="1"/>
  <c r="C8" i="94"/>
  <c r="W7" i="94"/>
  <c r="W7" i="94" a="1"/>
  <c r="V7" i="94" a="1"/>
  <c r="V7" i="94" s="1"/>
  <c r="U7" i="94"/>
  <c r="U7" i="94" a="1"/>
  <c r="T7" i="94" a="1"/>
  <c r="T7" i="94" s="1"/>
  <c r="S7" i="94" a="1"/>
  <c r="S7" i="94" s="1"/>
  <c r="R7" i="94" a="1"/>
  <c r="R7" i="94" s="1"/>
  <c r="Q7" i="94" a="1"/>
  <c r="Q7" i="94" s="1"/>
  <c r="P7" i="94" a="1"/>
  <c r="P7" i="94" s="1"/>
  <c r="O7" i="94"/>
  <c r="O7" i="94" a="1"/>
  <c r="N7" i="94"/>
  <c r="N7" i="94" a="1"/>
  <c r="M7" i="94" a="1"/>
  <c r="M7" i="94" s="1"/>
  <c r="L7" i="94" a="1"/>
  <c r="L7" i="94" s="1"/>
  <c r="K7" i="94" a="1"/>
  <c r="K7" i="94" s="1"/>
  <c r="J7" i="94" a="1"/>
  <c r="J7" i="94" s="1"/>
  <c r="I7" i="94" a="1"/>
  <c r="I7" i="94" s="1"/>
  <c r="E7" i="94" a="1"/>
  <c r="E7" i="94" s="1"/>
  <c r="C7" i="94"/>
  <c r="C6" i="94"/>
  <c r="C5" i="94"/>
  <c r="C4" i="94"/>
  <c r="H3" i="93"/>
  <c r="I3" i="93"/>
  <c r="J3" i="93"/>
  <c r="K3" i="93"/>
  <c r="L3" i="93"/>
  <c r="G3" i="93"/>
  <c r="D26" i="2"/>
  <c r="W21" i="92" a="1"/>
  <c r="W21" i="92" s="1"/>
  <c r="V21" i="92" a="1"/>
  <c r="V21" i="92" s="1"/>
  <c r="U21" i="92" a="1"/>
  <c r="U21" i="92" s="1"/>
  <c r="T21" i="92" a="1"/>
  <c r="T21" i="92" s="1"/>
  <c r="S21" i="92"/>
  <c r="S21" i="92" a="1"/>
  <c r="R21" i="92" a="1"/>
  <c r="R21" i="92" s="1"/>
  <c r="Q21" i="92" a="1"/>
  <c r="Q21" i="92" s="1"/>
  <c r="P21" i="92" a="1"/>
  <c r="P21" i="92" s="1"/>
  <c r="O21" i="92"/>
  <c r="O21" i="92" a="1"/>
  <c r="N21" i="92" a="1"/>
  <c r="N21" i="92" s="1"/>
  <c r="M21" i="92" a="1"/>
  <c r="M21" i="92" s="1"/>
  <c r="L21" i="92" a="1"/>
  <c r="L21" i="92" s="1"/>
  <c r="K21" i="92"/>
  <c r="K21" i="92" a="1"/>
  <c r="J21" i="92" a="1"/>
  <c r="J21" i="92" s="1"/>
  <c r="I21" i="92" a="1"/>
  <c r="I21" i="92" s="1"/>
  <c r="H21" i="92" a="1"/>
  <c r="H21" i="92" s="1"/>
  <c r="G21" i="92" a="1"/>
  <c r="G21" i="92" s="1"/>
  <c r="F21" i="92" a="1"/>
  <c r="F21" i="92" s="1"/>
  <c r="E21" i="92" a="1"/>
  <c r="E21" i="92" s="1"/>
  <c r="D21" i="92" a="1"/>
  <c r="D21" i="92" s="1"/>
  <c r="C21" i="92"/>
  <c r="W20" i="92" a="1"/>
  <c r="W20" i="92" s="1"/>
  <c r="V20" i="92" a="1"/>
  <c r="V20" i="92" s="1"/>
  <c r="U20" i="92" a="1"/>
  <c r="U20" i="92" s="1"/>
  <c r="T20" i="92"/>
  <c r="T20" i="92" a="1"/>
  <c r="S20" i="92" a="1"/>
  <c r="S20" i="92" s="1"/>
  <c r="R20" i="92" a="1"/>
  <c r="R20" i="92" s="1"/>
  <c r="Q20" i="92" a="1"/>
  <c r="Q20" i="92" s="1"/>
  <c r="P20" i="92"/>
  <c r="P20" i="92" a="1"/>
  <c r="O20" i="92" a="1"/>
  <c r="O20" i="92" s="1"/>
  <c r="N20" i="92" a="1"/>
  <c r="N20" i="92" s="1"/>
  <c r="M20" i="92" a="1"/>
  <c r="M20" i="92" s="1"/>
  <c r="L20" i="92" a="1"/>
  <c r="L20" i="92" s="1"/>
  <c r="K20" i="92" a="1"/>
  <c r="K20" i="92" s="1"/>
  <c r="J20" i="92" a="1"/>
  <c r="J20" i="92" s="1"/>
  <c r="I20" i="92" a="1"/>
  <c r="I20" i="92" s="1"/>
  <c r="H20" i="92" a="1"/>
  <c r="H20" i="92" s="1"/>
  <c r="G20" i="92" a="1"/>
  <c r="G20" i="92" s="1"/>
  <c r="F20" i="92" a="1"/>
  <c r="F20" i="92" s="1"/>
  <c r="E20" i="92"/>
  <c r="E20" i="92" a="1"/>
  <c r="D20" i="92" a="1"/>
  <c r="D20" i="92" s="1"/>
  <c r="C20" i="92"/>
  <c r="W19" i="92"/>
  <c r="W19" i="92" a="1"/>
  <c r="V19" i="92" a="1"/>
  <c r="V19" i="92" s="1"/>
  <c r="U19" i="92" a="1"/>
  <c r="U19" i="92" s="1"/>
  <c r="T19" i="92"/>
  <c r="T19" i="92" a="1"/>
  <c r="S19" i="92"/>
  <c r="S19" i="92" a="1"/>
  <c r="R19" i="92" a="1"/>
  <c r="R19" i="92" s="1"/>
  <c r="Q19" i="92" a="1"/>
  <c r="Q19" i="92" s="1"/>
  <c r="P19" i="92" a="1"/>
  <c r="P19" i="92" s="1"/>
  <c r="O19" i="92" a="1"/>
  <c r="O19" i="92" s="1"/>
  <c r="N19" i="92" a="1"/>
  <c r="N19" i="92" s="1"/>
  <c r="M19" i="92" a="1"/>
  <c r="M19" i="92" s="1"/>
  <c r="L19" i="92" a="1"/>
  <c r="L19" i="92" s="1"/>
  <c r="K19" i="92" a="1"/>
  <c r="K19" i="92" s="1"/>
  <c r="J19" i="92" a="1"/>
  <c r="J19" i="92" s="1"/>
  <c r="I19" i="92" a="1"/>
  <c r="I19" i="92" s="1"/>
  <c r="H19" i="92"/>
  <c r="H19" i="92" a="1"/>
  <c r="G19" i="92" a="1"/>
  <c r="G19" i="92" s="1"/>
  <c r="F19" i="92" a="1"/>
  <c r="F19" i="92" s="1"/>
  <c r="E19" i="92" a="1"/>
  <c r="E19" i="92" s="1"/>
  <c r="D19" i="92" a="1"/>
  <c r="D19" i="92" s="1"/>
  <c r="C19" i="92"/>
  <c r="W18" i="92" a="1"/>
  <c r="W18" i="92" s="1"/>
  <c r="V18" i="92" a="1"/>
  <c r="V18" i="92" s="1"/>
  <c r="U18" i="92" a="1"/>
  <c r="U18" i="92" s="1"/>
  <c r="T18" i="92" a="1"/>
  <c r="T18" i="92" s="1"/>
  <c r="S18" i="92" a="1"/>
  <c r="S18" i="92" s="1"/>
  <c r="R18" i="92" a="1"/>
  <c r="R18" i="92" s="1"/>
  <c r="Q18" i="92"/>
  <c r="Q18" i="92" a="1"/>
  <c r="P18" i="92" a="1"/>
  <c r="P18" i="92" s="1"/>
  <c r="O18" i="92" a="1"/>
  <c r="O18" i="92" s="1"/>
  <c r="N18" i="92"/>
  <c r="N18" i="92" a="1"/>
  <c r="M18" i="92" a="1"/>
  <c r="M18" i="92" s="1"/>
  <c r="L18" i="92" a="1"/>
  <c r="L18" i="92" s="1"/>
  <c r="K18" i="92" a="1"/>
  <c r="K18" i="92" s="1"/>
  <c r="J18" i="92" a="1"/>
  <c r="J18" i="92" s="1"/>
  <c r="I18" i="92" a="1"/>
  <c r="I18" i="92" s="1"/>
  <c r="H18" i="92" a="1"/>
  <c r="H18" i="92" s="1"/>
  <c r="G18" i="92" a="1"/>
  <c r="G18" i="92" s="1"/>
  <c r="F18" i="92"/>
  <c r="F18" i="92" a="1"/>
  <c r="E18" i="92" a="1"/>
  <c r="E18" i="92" s="1"/>
  <c r="D18" i="92" a="1"/>
  <c r="D18" i="92" s="1"/>
  <c r="C18" i="92"/>
  <c r="W17" i="92" a="1"/>
  <c r="W17" i="92" s="1"/>
  <c r="V17" i="92" a="1"/>
  <c r="V17" i="92" s="1"/>
  <c r="U17" i="92" a="1"/>
  <c r="U17" i="92" s="1"/>
  <c r="T17" i="92" a="1"/>
  <c r="T17" i="92" s="1"/>
  <c r="S17" i="92" a="1"/>
  <c r="S17" i="92" s="1"/>
  <c r="R17" i="92" a="1"/>
  <c r="R17" i="92" s="1"/>
  <c r="Q17" i="92" a="1"/>
  <c r="Q17" i="92" s="1"/>
  <c r="P17" i="92"/>
  <c r="P17" i="92" a="1"/>
  <c r="O17" i="92" a="1"/>
  <c r="O17" i="92" s="1"/>
  <c r="N17" i="92" a="1"/>
  <c r="N17" i="92" s="1"/>
  <c r="M17" i="92" a="1"/>
  <c r="M17" i="92" s="1"/>
  <c r="L17" i="92" a="1"/>
  <c r="L17" i="92" s="1"/>
  <c r="K17" i="92" a="1"/>
  <c r="K17" i="92" s="1"/>
  <c r="J17" i="92" a="1"/>
  <c r="J17" i="92" s="1"/>
  <c r="I17" i="92"/>
  <c r="I17" i="92" a="1"/>
  <c r="H17" i="92" a="1"/>
  <c r="H17" i="92" s="1"/>
  <c r="G17" i="92" a="1"/>
  <c r="G17" i="92" s="1"/>
  <c r="F17" i="92" a="1"/>
  <c r="F17" i="92" s="1"/>
  <c r="E17" i="92" a="1"/>
  <c r="E17" i="92" s="1"/>
  <c r="D17" i="92" a="1"/>
  <c r="D17" i="92" s="1"/>
  <c r="C17" i="92"/>
  <c r="W16" i="92" a="1"/>
  <c r="W16" i="92" s="1"/>
  <c r="V16" i="92" a="1"/>
  <c r="V16" i="92" s="1"/>
  <c r="U16" i="92" a="1"/>
  <c r="U16" i="92" s="1"/>
  <c r="T16" i="92" a="1"/>
  <c r="T16" i="92" s="1"/>
  <c r="S16" i="92"/>
  <c r="S16" i="92" a="1"/>
  <c r="R16" i="92" a="1"/>
  <c r="R16" i="92" s="1"/>
  <c r="Q16" i="92" a="1"/>
  <c r="Q16" i="92" s="1"/>
  <c r="P16" i="92" a="1"/>
  <c r="P16" i="92" s="1"/>
  <c r="O16" i="92" a="1"/>
  <c r="O16" i="92" s="1"/>
  <c r="N16" i="92"/>
  <c r="N16" i="92" a="1"/>
  <c r="M16" i="92" a="1"/>
  <c r="M16" i="92" s="1"/>
  <c r="L16" i="92" a="1"/>
  <c r="L16" i="92" s="1"/>
  <c r="K16" i="92" a="1"/>
  <c r="K16" i="92" s="1"/>
  <c r="J16" i="92" a="1"/>
  <c r="J16" i="92" s="1"/>
  <c r="I16" i="92" a="1"/>
  <c r="I16" i="92" s="1"/>
  <c r="H16" i="92" a="1"/>
  <c r="H16" i="92" s="1"/>
  <c r="G16" i="92" a="1"/>
  <c r="G16" i="92" s="1"/>
  <c r="F16" i="92" a="1"/>
  <c r="F16" i="92" s="1"/>
  <c r="E16" i="92" a="1"/>
  <c r="E16" i="92" s="1"/>
  <c r="D16" i="92" a="1"/>
  <c r="D16" i="92" s="1"/>
  <c r="C16" i="92"/>
  <c r="W15" i="92" a="1"/>
  <c r="W15" i="92" s="1"/>
  <c r="V15" i="92" a="1"/>
  <c r="V15" i="92" s="1"/>
  <c r="U15" i="92" a="1"/>
  <c r="U15" i="92" s="1"/>
  <c r="T15" i="92" a="1"/>
  <c r="T15" i="92" s="1"/>
  <c r="S15" i="92" a="1"/>
  <c r="S15" i="92" s="1"/>
  <c r="R15" i="92"/>
  <c r="R15" i="92" a="1"/>
  <c r="Q15" i="92"/>
  <c r="Q15" i="92" a="1"/>
  <c r="P15" i="92"/>
  <c r="P15" i="92" a="1"/>
  <c r="O15" i="92" a="1"/>
  <c r="O15" i="92" s="1"/>
  <c r="N15" i="92"/>
  <c r="N15" i="92" a="1"/>
  <c r="M15" i="92" a="1"/>
  <c r="M15" i="92" s="1"/>
  <c r="L15" i="92"/>
  <c r="L15" i="92" a="1"/>
  <c r="K15" i="92" a="1"/>
  <c r="K15" i="92" s="1"/>
  <c r="J15" i="92" a="1"/>
  <c r="J15" i="92" s="1"/>
  <c r="I15" i="92" a="1"/>
  <c r="I15" i="92" s="1"/>
  <c r="H15" i="92"/>
  <c r="H15" i="92" a="1"/>
  <c r="G15" i="92" a="1"/>
  <c r="G15" i="92" s="1"/>
  <c r="F15" i="92" a="1"/>
  <c r="F15" i="92" s="1"/>
  <c r="E15" i="92" a="1"/>
  <c r="E15" i="92" s="1"/>
  <c r="D15" i="92" a="1"/>
  <c r="D15" i="92" s="1"/>
  <c r="C15" i="92"/>
  <c r="W14" i="92" a="1"/>
  <c r="W14" i="92" s="1"/>
  <c r="V14" i="92"/>
  <c r="V14" i="92" a="1"/>
  <c r="U14" i="92" a="1"/>
  <c r="U14" i="92" s="1"/>
  <c r="T14" i="92" a="1"/>
  <c r="T14" i="92" s="1"/>
  <c r="S14" i="92" a="1"/>
  <c r="S14" i="92" s="1"/>
  <c r="R14" i="92"/>
  <c r="R14" i="92" a="1"/>
  <c r="Q14" i="92" a="1"/>
  <c r="Q14" i="92" s="1"/>
  <c r="P14" i="92"/>
  <c r="P14" i="92" a="1"/>
  <c r="O14" i="92"/>
  <c r="O14" i="92" a="1"/>
  <c r="N14" i="92" a="1"/>
  <c r="N14" i="92" s="1"/>
  <c r="M14" i="92" a="1"/>
  <c r="M14" i="92" s="1"/>
  <c r="L14" i="92"/>
  <c r="L14" i="92" a="1"/>
  <c r="K14" i="92"/>
  <c r="K14" i="92" a="1"/>
  <c r="J14" i="92" a="1"/>
  <c r="J14" i="92" s="1"/>
  <c r="I14" i="92" a="1"/>
  <c r="I14" i="92" s="1"/>
  <c r="H14" i="92" a="1"/>
  <c r="H14" i="92" s="1"/>
  <c r="G14" i="92"/>
  <c r="G14" i="92" a="1"/>
  <c r="F14" i="92" a="1"/>
  <c r="F14" i="92" s="1"/>
  <c r="E14" i="92" a="1"/>
  <c r="E14" i="92" s="1"/>
  <c r="D14" i="92"/>
  <c r="D14" i="92" a="1"/>
  <c r="C14" i="92"/>
  <c r="W13" i="92" a="1"/>
  <c r="W13" i="92" s="1"/>
  <c r="V13" i="92"/>
  <c r="V13" i="92" a="1"/>
  <c r="U13" i="92" a="1"/>
  <c r="U13" i="92" s="1"/>
  <c r="T13" i="92" a="1"/>
  <c r="T13" i="92" s="1"/>
  <c r="S13" i="92" a="1"/>
  <c r="S13" i="92" s="1"/>
  <c r="R13" i="92" a="1"/>
  <c r="R13" i="92" s="1"/>
  <c r="Q13" i="92" a="1"/>
  <c r="Q13" i="92" s="1"/>
  <c r="P13" i="92" a="1"/>
  <c r="P13" i="92" s="1"/>
  <c r="O13" i="92" a="1"/>
  <c r="O13" i="92" s="1"/>
  <c r="N13" i="92" a="1"/>
  <c r="N13" i="92" s="1"/>
  <c r="M13" i="92" a="1"/>
  <c r="M13" i="92" s="1"/>
  <c r="L13" i="92" a="1"/>
  <c r="L13" i="92" s="1"/>
  <c r="K13" i="92" a="1"/>
  <c r="K13" i="92" s="1"/>
  <c r="J13" i="92" a="1"/>
  <c r="J13" i="92" s="1"/>
  <c r="I13" i="92"/>
  <c r="I13" i="92" a="1"/>
  <c r="H13" i="92" a="1"/>
  <c r="H13" i="92" s="1"/>
  <c r="G13" i="92" a="1"/>
  <c r="G13" i="92" s="1"/>
  <c r="F13" i="92" a="1"/>
  <c r="F13" i="92" s="1"/>
  <c r="E13" i="92"/>
  <c r="E13" i="92" a="1"/>
  <c r="D13" i="92" a="1"/>
  <c r="D13" i="92" s="1"/>
  <c r="C13" i="92"/>
  <c r="W12" i="92"/>
  <c r="W12" i="92" a="1"/>
  <c r="V12" i="92" a="1"/>
  <c r="V12" i="92" s="1"/>
  <c r="U12" i="92" a="1"/>
  <c r="U12" i="92" s="1"/>
  <c r="T12" i="92"/>
  <c r="T12" i="92" a="1"/>
  <c r="S12" i="92" a="1"/>
  <c r="S12" i="92" s="1"/>
  <c r="R12" i="92" a="1"/>
  <c r="R12" i="92" s="1"/>
  <c r="Q12" i="92" a="1"/>
  <c r="Q12" i="92" s="1"/>
  <c r="P12" i="92" a="1"/>
  <c r="P12" i="92" s="1"/>
  <c r="O12" i="92" a="1"/>
  <c r="O12" i="92" s="1"/>
  <c r="N12" i="92" a="1"/>
  <c r="N12" i="92" s="1"/>
  <c r="M12" i="92" a="1"/>
  <c r="M12" i="92" s="1"/>
  <c r="L12" i="92" a="1"/>
  <c r="L12" i="92" s="1"/>
  <c r="K12" i="92" a="1"/>
  <c r="K12" i="92" s="1"/>
  <c r="J12" i="92" a="1"/>
  <c r="J12" i="92" s="1"/>
  <c r="I12" i="92" a="1"/>
  <c r="I12" i="92" s="1"/>
  <c r="H12" i="92"/>
  <c r="H12" i="92" a="1"/>
  <c r="G12" i="92" a="1"/>
  <c r="G12" i="92" s="1"/>
  <c r="F12" i="92" a="1"/>
  <c r="F12" i="92" s="1"/>
  <c r="E12" i="92" a="1"/>
  <c r="E12" i="92" s="1"/>
  <c r="D12" i="92" a="1"/>
  <c r="D12" i="92" s="1"/>
  <c r="C12" i="92"/>
  <c r="W11" i="92"/>
  <c r="W11" i="92" a="1"/>
  <c r="V11" i="92"/>
  <c r="V11" i="92" a="1"/>
  <c r="U11" i="92" a="1"/>
  <c r="U11" i="92" s="1"/>
  <c r="T11" i="92" a="1"/>
  <c r="T11" i="92" s="1"/>
  <c r="S11" i="92" a="1"/>
  <c r="S11" i="92" s="1"/>
  <c r="R11" i="92"/>
  <c r="R11" i="92" a="1"/>
  <c r="Q11" i="92" a="1"/>
  <c r="Q11" i="92" s="1"/>
  <c r="P11" i="92" a="1"/>
  <c r="P11" i="92" s="1"/>
  <c r="O11" i="92" a="1"/>
  <c r="O11" i="92" s="1"/>
  <c r="N11" i="92" a="1"/>
  <c r="N11" i="92" s="1"/>
  <c r="M11" i="92" a="1"/>
  <c r="M11" i="92" s="1"/>
  <c r="L11" i="92" a="1"/>
  <c r="L11" i="92" s="1"/>
  <c r="K11" i="92" a="1"/>
  <c r="K11" i="92" s="1"/>
  <c r="J11" i="92"/>
  <c r="J11" i="92" a="1"/>
  <c r="I11" i="92" a="1"/>
  <c r="I11" i="92" s="1"/>
  <c r="H11" i="92" a="1"/>
  <c r="H11" i="92" s="1"/>
  <c r="G11" i="92" a="1"/>
  <c r="G11" i="92" s="1"/>
  <c r="F11" i="92"/>
  <c r="F11" i="92" a="1"/>
  <c r="E11" i="92" a="1"/>
  <c r="E11" i="92" s="1"/>
  <c r="D11" i="92" a="1"/>
  <c r="D11" i="92" s="1"/>
  <c r="C11" i="92"/>
  <c r="W10" i="92" a="1"/>
  <c r="W10" i="92" s="1"/>
  <c r="V10" i="92" a="1"/>
  <c r="V10" i="92" s="1"/>
  <c r="U10" i="92" a="1"/>
  <c r="U10" i="92" s="1"/>
  <c r="T10" i="92" a="1"/>
  <c r="T10" i="92" s="1"/>
  <c r="S10" i="92" a="1"/>
  <c r="S10" i="92" s="1"/>
  <c r="R10" i="92" a="1"/>
  <c r="R10" i="92" s="1"/>
  <c r="Q10" i="92" a="1"/>
  <c r="Q10" i="92" s="1"/>
  <c r="P10" i="92" a="1"/>
  <c r="P10" i="92" s="1"/>
  <c r="O10" i="92" a="1"/>
  <c r="O10" i="92" s="1"/>
  <c r="N10" i="92" a="1"/>
  <c r="N10" i="92" s="1"/>
  <c r="M10" i="92" a="1"/>
  <c r="M10" i="92" s="1"/>
  <c r="L10" i="92" a="1"/>
  <c r="L10" i="92" s="1"/>
  <c r="K10" i="92" a="1"/>
  <c r="K10" i="92" s="1"/>
  <c r="J10" i="92" a="1"/>
  <c r="J10" i="92" s="1"/>
  <c r="I10" i="92" a="1"/>
  <c r="I10" i="92" s="1"/>
  <c r="H10" i="92" a="1"/>
  <c r="H10" i="92" s="1"/>
  <c r="G10" i="92" a="1"/>
  <c r="G10" i="92" s="1"/>
  <c r="F10" i="92" a="1"/>
  <c r="F10" i="92" s="1"/>
  <c r="E10" i="92" a="1"/>
  <c r="E10" i="92" s="1"/>
  <c r="D10" i="92" a="1"/>
  <c r="D10" i="92" s="1"/>
  <c r="C10" i="92"/>
  <c r="C8" i="92"/>
  <c r="C7" i="92"/>
  <c r="C6" i="92"/>
  <c r="C5" i="92"/>
  <c r="C4" i="92"/>
  <c r="W21" i="91" a="1"/>
  <c r="W21" i="91" s="1"/>
  <c r="V21" i="91" a="1"/>
  <c r="V21" i="91" s="1"/>
  <c r="U21" i="91" a="1"/>
  <c r="U21" i="91" s="1"/>
  <c r="T21" i="91" a="1"/>
  <c r="T21" i="91" s="1"/>
  <c r="S21" i="91" a="1"/>
  <c r="S21" i="91" s="1"/>
  <c r="R21" i="91" a="1"/>
  <c r="R21" i="91" s="1"/>
  <c r="Q21" i="91" a="1"/>
  <c r="Q21" i="91" s="1"/>
  <c r="P21" i="91" a="1"/>
  <c r="P21" i="91" s="1"/>
  <c r="O21" i="91" a="1"/>
  <c r="O21" i="91" s="1"/>
  <c r="N21" i="91" a="1"/>
  <c r="N21" i="91" s="1"/>
  <c r="M21" i="91" a="1"/>
  <c r="M21" i="91" s="1"/>
  <c r="L21" i="91" a="1"/>
  <c r="L21" i="91" s="1"/>
  <c r="K21" i="91" a="1"/>
  <c r="K21" i="91" s="1"/>
  <c r="J21" i="91" a="1"/>
  <c r="J21" i="91" s="1"/>
  <c r="I21" i="91" a="1"/>
  <c r="I21" i="91" s="1"/>
  <c r="H21" i="91" a="1"/>
  <c r="H21" i="91" s="1"/>
  <c r="G21" i="91" a="1"/>
  <c r="G21" i="91" s="1"/>
  <c r="F21" i="91" a="1"/>
  <c r="F21" i="91" s="1"/>
  <c r="E21" i="91" a="1"/>
  <c r="E21" i="91" s="1"/>
  <c r="D21" i="91" a="1"/>
  <c r="D21" i="91" s="1"/>
  <c r="C21" i="91"/>
  <c r="W20" i="91" a="1"/>
  <c r="W20" i="91" s="1"/>
  <c r="V20" i="91" a="1"/>
  <c r="V20" i="91" s="1"/>
  <c r="U20" i="91" a="1"/>
  <c r="U20" i="91" s="1"/>
  <c r="T20" i="91" a="1"/>
  <c r="T20" i="91" s="1"/>
  <c r="S20" i="91" a="1"/>
  <c r="S20" i="91" s="1"/>
  <c r="R20" i="91" a="1"/>
  <c r="R20" i="91" s="1"/>
  <c r="Q20" i="91"/>
  <c r="Q20" i="91" a="1"/>
  <c r="P20" i="91"/>
  <c r="P20" i="91" a="1"/>
  <c r="O20" i="91" a="1"/>
  <c r="O20" i="91" s="1"/>
  <c r="N20" i="91" a="1"/>
  <c r="N20" i="91" s="1"/>
  <c r="M20" i="91" a="1"/>
  <c r="M20" i="91" s="1"/>
  <c r="L20" i="91" a="1"/>
  <c r="L20" i="91" s="1"/>
  <c r="K20" i="91"/>
  <c r="K20" i="91" a="1"/>
  <c r="J20" i="91" a="1"/>
  <c r="J20" i="91" s="1"/>
  <c r="I20" i="91" a="1"/>
  <c r="I20" i="91" s="1"/>
  <c r="H20" i="91" a="1"/>
  <c r="H20" i="91" s="1"/>
  <c r="G20" i="91" a="1"/>
  <c r="G20" i="91" s="1"/>
  <c r="F20" i="91" a="1"/>
  <c r="F20" i="91" s="1"/>
  <c r="E20" i="91" a="1"/>
  <c r="E20" i="91" s="1"/>
  <c r="D20" i="91"/>
  <c r="D20" i="91" a="1"/>
  <c r="C20" i="91"/>
  <c r="W19" i="91" a="1"/>
  <c r="W19" i="91" s="1"/>
  <c r="V19" i="91"/>
  <c r="V19" i="91" a="1"/>
  <c r="U19" i="91" a="1"/>
  <c r="U19" i="91" s="1"/>
  <c r="T19" i="91"/>
  <c r="T19" i="91" a="1"/>
  <c r="S19" i="91" a="1"/>
  <c r="S19" i="91" s="1"/>
  <c r="R19" i="91" a="1"/>
  <c r="R19" i="91" s="1"/>
  <c r="Q19" i="91" a="1"/>
  <c r="Q19" i="91" s="1"/>
  <c r="P19" i="91" a="1"/>
  <c r="P19" i="91" s="1"/>
  <c r="O19" i="91" a="1"/>
  <c r="O19" i="91" s="1"/>
  <c r="N19" i="91"/>
  <c r="N19" i="91" a="1"/>
  <c r="M19" i="91" a="1"/>
  <c r="M19" i="91" s="1"/>
  <c r="L19" i="91"/>
  <c r="L19" i="91" a="1"/>
  <c r="K19" i="91" a="1"/>
  <c r="K19" i="91" s="1"/>
  <c r="J19" i="91" a="1"/>
  <c r="J19" i="91" s="1"/>
  <c r="I19" i="91" a="1"/>
  <c r="I19" i="91" s="1"/>
  <c r="H19" i="91" a="1"/>
  <c r="H19" i="91" s="1"/>
  <c r="G19" i="91" a="1"/>
  <c r="G19" i="91" s="1"/>
  <c r="F19" i="91"/>
  <c r="F19" i="91" a="1"/>
  <c r="E19" i="91" a="1"/>
  <c r="E19" i="91" s="1"/>
  <c r="D19" i="91"/>
  <c r="D19" i="91" a="1"/>
  <c r="C19" i="91"/>
  <c r="W18" i="91" a="1"/>
  <c r="W18" i="91" s="1"/>
  <c r="V18" i="91"/>
  <c r="V18" i="91" a="1"/>
  <c r="U18" i="91" a="1"/>
  <c r="U18" i="91" s="1"/>
  <c r="T18" i="91" a="1"/>
  <c r="T18" i="91" s="1"/>
  <c r="S18" i="91" a="1"/>
  <c r="S18" i="91" s="1"/>
  <c r="R18" i="91"/>
  <c r="R18" i="91" a="1"/>
  <c r="Q18" i="91"/>
  <c r="Q18" i="91" a="1"/>
  <c r="P18" i="91"/>
  <c r="P18" i="91" a="1"/>
  <c r="O18" i="91" a="1"/>
  <c r="O18" i="91" s="1"/>
  <c r="N18" i="91" a="1"/>
  <c r="N18" i="91" s="1"/>
  <c r="M18" i="91" a="1"/>
  <c r="M18" i="91" s="1"/>
  <c r="L18" i="91"/>
  <c r="L18" i="91" a="1"/>
  <c r="K18" i="91" a="1"/>
  <c r="K18" i="91" s="1"/>
  <c r="J18" i="91" a="1"/>
  <c r="J18" i="91" s="1"/>
  <c r="I18" i="91" a="1"/>
  <c r="I18" i="91" s="1"/>
  <c r="H18" i="91" a="1"/>
  <c r="H18" i="91" s="1"/>
  <c r="G18" i="91" a="1"/>
  <c r="G18" i="91" s="1"/>
  <c r="F18" i="91" a="1"/>
  <c r="F18" i="91" s="1"/>
  <c r="E18" i="91" a="1"/>
  <c r="E18" i="91" s="1"/>
  <c r="D18" i="91" a="1"/>
  <c r="D18" i="91" s="1"/>
  <c r="C18" i="91"/>
  <c r="W17" i="91"/>
  <c r="W17" i="91" a="1"/>
  <c r="V17" i="91" a="1"/>
  <c r="V17" i="91" s="1"/>
  <c r="U17" i="91" a="1"/>
  <c r="U17" i="91" s="1"/>
  <c r="T17" i="91" a="1"/>
  <c r="T17" i="91" s="1"/>
  <c r="S17" i="91" a="1"/>
  <c r="S17" i="91" s="1"/>
  <c r="R17" i="91" a="1"/>
  <c r="R17" i="91" s="1"/>
  <c r="Q17" i="91"/>
  <c r="Q17" i="91" a="1"/>
  <c r="P17" i="91" a="1"/>
  <c r="P17" i="91" s="1"/>
  <c r="O17" i="91" a="1"/>
  <c r="O17" i="91" s="1"/>
  <c r="N17" i="91" a="1"/>
  <c r="N17" i="91" s="1"/>
  <c r="M17" i="91" a="1"/>
  <c r="M17" i="91" s="1"/>
  <c r="L17" i="91" a="1"/>
  <c r="L17" i="91" s="1"/>
  <c r="K17" i="91" a="1"/>
  <c r="K17" i="91" s="1"/>
  <c r="J17" i="91" a="1"/>
  <c r="J17" i="91" s="1"/>
  <c r="I17" i="91"/>
  <c r="I17" i="91" a="1"/>
  <c r="H17" i="91" a="1"/>
  <c r="H17" i="91" s="1"/>
  <c r="G17" i="91" a="1"/>
  <c r="G17" i="91" s="1"/>
  <c r="F17" i="91" a="1"/>
  <c r="F17" i="91" s="1"/>
  <c r="E17" i="91"/>
  <c r="E17" i="91" a="1"/>
  <c r="D17" i="91" a="1"/>
  <c r="D17" i="91" s="1"/>
  <c r="C17" i="91"/>
  <c r="W16" i="91" a="1"/>
  <c r="W16" i="91" s="1"/>
  <c r="V16" i="91"/>
  <c r="V16" i="91" a="1"/>
  <c r="U16" i="91" a="1"/>
  <c r="U16" i="91" s="1"/>
  <c r="T16" i="91" a="1"/>
  <c r="T16" i="91" s="1"/>
  <c r="S16" i="91"/>
  <c r="S16" i="91" a="1"/>
  <c r="R16" i="91" a="1"/>
  <c r="R16" i="91" s="1"/>
  <c r="Q16" i="91"/>
  <c r="Q16" i="91" a="1"/>
  <c r="P16" i="91" a="1"/>
  <c r="P16" i="91" s="1"/>
  <c r="O16" i="91" a="1"/>
  <c r="O16" i="91" s="1"/>
  <c r="N16" i="91"/>
  <c r="N16" i="91" a="1"/>
  <c r="M16" i="91" a="1"/>
  <c r="M16" i="91" s="1"/>
  <c r="L16" i="91" a="1"/>
  <c r="L16" i="91" s="1"/>
  <c r="K16" i="91" a="1"/>
  <c r="K16" i="91" s="1"/>
  <c r="J16" i="91" a="1"/>
  <c r="J16" i="91" s="1"/>
  <c r="I16" i="91" a="1"/>
  <c r="I16" i="91" s="1"/>
  <c r="H16" i="91" a="1"/>
  <c r="H16" i="91" s="1"/>
  <c r="G16" i="91" a="1"/>
  <c r="G16" i="91" s="1"/>
  <c r="F16" i="91" a="1"/>
  <c r="F16" i="91" s="1"/>
  <c r="E16" i="91" a="1"/>
  <c r="E16" i="91" s="1"/>
  <c r="D16" i="91" a="1"/>
  <c r="D16" i="91" s="1"/>
  <c r="C16" i="91"/>
  <c r="W15" i="91" a="1"/>
  <c r="W15" i="91" s="1"/>
  <c r="V15" i="91"/>
  <c r="V15" i="91" a="1"/>
  <c r="U15" i="91" a="1"/>
  <c r="U15" i="91" s="1"/>
  <c r="T15" i="91" a="1"/>
  <c r="T15" i="91" s="1"/>
  <c r="S15" i="91" a="1"/>
  <c r="S15" i="91" s="1"/>
  <c r="R15" i="91"/>
  <c r="R15" i="91" a="1"/>
  <c r="Q15" i="91"/>
  <c r="Q15" i="91" a="1"/>
  <c r="P15" i="91" a="1"/>
  <c r="P15" i="91" s="1"/>
  <c r="O15" i="91" a="1"/>
  <c r="O15" i="91" s="1"/>
  <c r="N15" i="91" a="1"/>
  <c r="N15" i="91" s="1"/>
  <c r="M15" i="91" a="1"/>
  <c r="M15" i="91" s="1"/>
  <c r="L15" i="91"/>
  <c r="L15" i="91" a="1"/>
  <c r="K15" i="91" a="1"/>
  <c r="K15" i="91" s="1"/>
  <c r="J15" i="91" a="1"/>
  <c r="J15" i="91" s="1"/>
  <c r="I15" i="91" a="1"/>
  <c r="I15" i="91" s="1"/>
  <c r="H15" i="91"/>
  <c r="H15" i="91" a="1"/>
  <c r="G15" i="91" a="1"/>
  <c r="G15" i="91" s="1"/>
  <c r="F15" i="91" a="1"/>
  <c r="F15" i="91" s="1"/>
  <c r="E15" i="91" a="1"/>
  <c r="E15" i="91" s="1"/>
  <c r="D15" i="91"/>
  <c r="D15" i="91" a="1"/>
  <c r="C15" i="91"/>
  <c r="W14" i="91" a="1"/>
  <c r="W14" i="91" s="1"/>
  <c r="V14" i="91" a="1"/>
  <c r="V14" i="91" s="1"/>
  <c r="U14" i="91" a="1"/>
  <c r="U14" i="91" s="1"/>
  <c r="T14" i="91"/>
  <c r="T14" i="91" a="1"/>
  <c r="S14" i="91"/>
  <c r="S14" i="91" a="1"/>
  <c r="R14" i="91"/>
  <c r="R14" i="91" a="1"/>
  <c r="Q14" i="91" a="1"/>
  <c r="Q14" i="91" s="1"/>
  <c r="P14" i="91" a="1"/>
  <c r="P14" i="91" s="1"/>
  <c r="O14" i="91"/>
  <c r="O14" i="91" a="1"/>
  <c r="N14" i="91" a="1"/>
  <c r="N14" i="91" s="1"/>
  <c r="M14" i="91" a="1"/>
  <c r="M14" i="91" s="1"/>
  <c r="L14" i="91" a="1"/>
  <c r="L14" i="91" s="1"/>
  <c r="K14" i="91" a="1"/>
  <c r="K14" i="91" s="1"/>
  <c r="J14" i="91" a="1"/>
  <c r="J14" i="91" s="1"/>
  <c r="I14" i="91" a="1"/>
  <c r="I14" i="91" s="1"/>
  <c r="H14" i="91" a="1"/>
  <c r="H14" i="91" s="1"/>
  <c r="G14" i="91"/>
  <c r="G14" i="91" a="1"/>
  <c r="F14" i="91" a="1"/>
  <c r="F14" i="91" s="1"/>
  <c r="E14" i="91" a="1"/>
  <c r="E14" i="91" s="1"/>
  <c r="D14" i="91" a="1"/>
  <c r="D14" i="91" s="1"/>
  <c r="C14" i="91"/>
  <c r="W13" i="91"/>
  <c r="W13" i="91" a="1"/>
  <c r="V13" i="91" a="1"/>
  <c r="V13" i="91" s="1"/>
  <c r="U13" i="91" a="1"/>
  <c r="U13" i="91" s="1"/>
  <c r="T13" i="91" a="1"/>
  <c r="T13" i="91" s="1"/>
  <c r="S13" i="91"/>
  <c r="S13" i="91" a="1"/>
  <c r="R13" i="91" a="1"/>
  <c r="R13" i="91" s="1"/>
  <c r="Q13" i="91" a="1"/>
  <c r="Q13" i="91" s="1"/>
  <c r="P13" i="91" a="1"/>
  <c r="P13" i="91" s="1"/>
  <c r="O13" i="91"/>
  <c r="O13" i="91" a="1"/>
  <c r="N13" i="91" a="1"/>
  <c r="N13" i="91" s="1"/>
  <c r="M13" i="91" a="1"/>
  <c r="M13" i="91" s="1"/>
  <c r="L13" i="91" a="1"/>
  <c r="L13" i="91" s="1"/>
  <c r="K13" i="91" a="1"/>
  <c r="K13" i="91" s="1"/>
  <c r="J13" i="91" a="1"/>
  <c r="J13" i="91" s="1"/>
  <c r="I13" i="91"/>
  <c r="I13" i="91" a="1"/>
  <c r="H13" i="91" a="1"/>
  <c r="H13" i="91" s="1"/>
  <c r="G13" i="91" a="1"/>
  <c r="G13" i="91" s="1"/>
  <c r="F13" i="91" a="1"/>
  <c r="F13" i="91" s="1"/>
  <c r="E13" i="91" a="1"/>
  <c r="E13" i="91" s="1"/>
  <c r="D13" i="91" a="1"/>
  <c r="D13" i="91" s="1"/>
  <c r="C13" i="91"/>
  <c r="W12" i="91"/>
  <c r="W12" i="91" a="1"/>
  <c r="V12" i="91" a="1"/>
  <c r="V12" i="91" s="1"/>
  <c r="U12" i="91" a="1"/>
  <c r="U12" i="91" s="1"/>
  <c r="T12" i="91" a="1"/>
  <c r="T12" i="91" s="1"/>
  <c r="S12" i="91" a="1"/>
  <c r="S12" i="91" s="1"/>
  <c r="R12" i="91" a="1"/>
  <c r="R12" i="91" s="1"/>
  <c r="Q12" i="91" a="1"/>
  <c r="Q12" i="91" s="1"/>
  <c r="P12" i="91" a="1"/>
  <c r="P12" i="91" s="1"/>
  <c r="O12" i="91" a="1"/>
  <c r="O12" i="91" s="1"/>
  <c r="N12" i="91" a="1"/>
  <c r="N12" i="91" s="1"/>
  <c r="M12" i="91" a="1"/>
  <c r="M12" i="91" s="1"/>
  <c r="L12" i="91" a="1"/>
  <c r="L12" i="91" s="1"/>
  <c r="K12" i="91" a="1"/>
  <c r="K12" i="91" s="1"/>
  <c r="J12" i="91" a="1"/>
  <c r="J12" i="91" s="1"/>
  <c r="I12" i="91" a="1"/>
  <c r="I12" i="91" s="1"/>
  <c r="H12" i="91" a="1"/>
  <c r="H12" i="91" s="1"/>
  <c r="G12" i="91" a="1"/>
  <c r="G12" i="91" s="1"/>
  <c r="F12" i="91" a="1"/>
  <c r="F12" i="91" s="1"/>
  <c r="E12" i="91" a="1"/>
  <c r="E12" i="91" s="1"/>
  <c r="D12" i="91"/>
  <c r="D12" i="91" a="1"/>
  <c r="C12" i="91"/>
  <c r="W11" i="91" a="1"/>
  <c r="W11" i="91" s="1"/>
  <c r="V11" i="91" a="1"/>
  <c r="V11" i="91" s="1"/>
  <c r="U11" i="91" a="1"/>
  <c r="U11" i="91" s="1"/>
  <c r="T11" i="91"/>
  <c r="T11" i="91" a="1"/>
  <c r="S11" i="91" a="1"/>
  <c r="S11" i="91" s="1"/>
  <c r="R11" i="91" a="1"/>
  <c r="R11" i="91" s="1"/>
  <c r="Q11" i="91" a="1"/>
  <c r="Q11" i="91" s="1"/>
  <c r="P11" i="91" a="1"/>
  <c r="P11" i="91" s="1"/>
  <c r="O11" i="91" a="1"/>
  <c r="O11" i="91" s="1"/>
  <c r="N11" i="91" a="1"/>
  <c r="N11" i="91" s="1"/>
  <c r="M11" i="91" a="1"/>
  <c r="M11" i="91" s="1"/>
  <c r="L11" i="91"/>
  <c r="L11" i="91" a="1"/>
  <c r="K11" i="91" a="1"/>
  <c r="K11" i="91" s="1"/>
  <c r="J11" i="91" a="1"/>
  <c r="J11" i="91" s="1"/>
  <c r="I11" i="91" a="1"/>
  <c r="I11" i="91" s="1"/>
  <c r="H11" i="91"/>
  <c r="H11" i="91" a="1"/>
  <c r="G11" i="91" a="1"/>
  <c r="G11" i="91" s="1"/>
  <c r="F11" i="91" a="1"/>
  <c r="F11" i="91" s="1"/>
  <c r="E11" i="91" a="1"/>
  <c r="E11" i="91" s="1"/>
  <c r="D11" i="91" a="1"/>
  <c r="D11" i="91" s="1"/>
  <c r="C11" i="91"/>
  <c r="W10" i="91" a="1"/>
  <c r="W10" i="91" s="1"/>
  <c r="V10" i="91"/>
  <c r="V10" i="91" a="1"/>
  <c r="U10" i="91" a="1"/>
  <c r="U10" i="91" s="1"/>
  <c r="T10" i="91" a="1"/>
  <c r="T10" i="91" s="1"/>
  <c r="S10" i="91" a="1"/>
  <c r="S10" i="91" s="1"/>
  <c r="R10" i="91" a="1"/>
  <c r="R10" i="91" s="1"/>
  <c r="Q10" i="91" a="1"/>
  <c r="Q10" i="91" s="1"/>
  <c r="P10" i="91" a="1"/>
  <c r="P10" i="91" s="1"/>
  <c r="O10" i="91" a="1"/>
  <c r="O10" i="91" s="1"/>
  <c r="N10" i="91" a="1"/>
  <c r="N10" i="91" s="1"/>
  <c r="M10" i="91" a="1"/>
  <c r="M10" i="91" s="1"/>
  <c r="L10" i="91" a="1"/>
  <c r="L10" i="91" s="1"/>
  <c r="K10" i="91" a="1"/>
  <c r="K10" i="91" s="1"/>
  <c r="J10" i="91" a="1"/>
  <c r="J10" i="91" s="1"/>
  <c r="I10" i="91" a="1"/>
  <c r="I10" i="91" s="1"/>
  <c r="H10" i="91" a="1"/>
  <c r="H10" i="91" s="1"/>
  <c r="G10" i="91" a="1"/>
  <c r="G10" i="91" s="1"/>
  <c r="F10" i="91" a="1"/>
  <c r="F10" i="91" s="1"/>
  <c r="E10" i="91"/>
  <c r="E10" i="91" a="1"/>
  <c r="D10" i="91" a="1"/>
  <c r="D10" i="91" s="1"/>
  <c r="C10" i="91"/>
  <c r="W8" i="91"/>
  <c r="W8" i="91" a="1"/>
  <c r="V8" i="91" a="1"/>
  <c r="V8" i="91" s="1"/>
  <c r="U8" i="91" a="1"/>
  <c r="U8" i="91" s="1"/>
  <c r="T8" i="91"/>
  <c r="T8" i="91" a="1"/>
  <c r="S8" i="91" a="1"/>
  <c r="S8" i="91" s="1"/>
  <c r="R8" i="91" a="1"/>
  <c r="R8" i="91" s="1"/>
  <c r="Q8" i="91" a="1"/>
  <c r="Q8" i="91" s="1"/>
  <c r="P8" i="91" a="1"/>
  <c r="P8" i="91" s="1"/>
  <c r="O8" i="91" a="1"/>
  <c r="O8" i="91" s="1"/>
  <c r="N8" i="91" a="1"/>
  <c r="N8" i="91" s="1"/>
  <c r="M8" i="91" a="1"/>
  <c r="M8" i="91" s="1"/>
  <c r="L8" i="91" a="1"/>
  <c r="L8" i="91" s="1"/>
  <c r="K8" i="91"/>
  <c r="K8" i="91" a="1"/>
  <c r="J8" i="91" a="1"/>
  <c r="J8" i="91" s="1"/>
  <c r="I8" i="91" a="1"/>
  <c r="I8" i="91" s="1"/>
  <c r="H8" i="91" a="1"/>
  <c r="H8" i="91" s="1"/>
  <c r="G8" i="91" a="1"/>
  <c r="G8" i="91" s="1"/>
  <c r="F8" i="91" a="1"/>
  <c r="F8" i="91" s="1"/>
  <c r="E8" i="91" a="1"/>
  <c r="E8" i="91" s="1"/>
  <c r="D8" i="91" a="1"/>
  <c r="D8" i="91" s="1"/>
  <c r="C8" i="91"/>
  <c r="W7" i="91" a="1"/>
  <c r="W7" i="91" s="1"/>
  <c r="V7" i="91" a="1"/>
  <c r="V7" i="91" s="1"/>
  <c r="U7" i="91" a="1"/>
  <c r="U7" i="91" s="1"/>
  <c r="T7" i="91" a="1"/>
  <c r="T7" i="91" s="1"/>
  <c r="S7" i="91" a="1"/>
  <c r="S7" i="91" s="1"/>
  <c r="R7" i="91"/>
  <c r="R7" i="91" a="1"/>
  <c r="Q7" i="91" a="1"/>
  <c r="Q7" i="91" s="1"/>
  <c r="P7" i="91" a="1"/>
  <c r="P7" i="91" s="1"/>
  <c r="O7" i="91" a="1"/>
  <c r="O7" i="91" s="1"/>
  <c r="N7" i="91" a="1"/>
  <c r="N7" i="91" s="1"/>
  <c r="M7" i="91" a="1"/>
  <c r="M7" i="91" s="1"/>
  <c r="L7" i="91" a="1"/>
  <c r="L7" i="91" s="1"/>
  <c r="K7" i="91" a="1"/>
  <c r="K7" i="91" s="1"/>
  <c r="J7" i="91"/>
  <c r="J7" i="91" a="1"/>
  <c r="I7" i="91" a="1"/>
  <c r="I7" i="91" s="1"/>
  <c r="E7" i="91" a="1"/>
  <c r="E7" i="91" s="1"/>
  <c r="C7" i="91"/>
  <c r="C6" i="91"/>
  <c r="C5" i="91"/>
  <c r="C4" i="91"/>
  <c r="W21" i="90" a="1"/>
  <c r="W21" i="90" s="1"/>
  <c r="V21" i="90" a="1"/>
  <c r="V21" i="90" s="1"/>
  <c r="U21" i="90" a="1"/>
  <c r="U21" i="90" s="1"/>
  <c r="T21" i="90" a="1"/>
  <c r="T21" i="90" s="1"/>
  <c r="S21" i="90" a="1"/>
  <c r="S21" i="90" s="1"/>
  <c r="R21" i="90" a="1"/>
  <c r="R21" i="90" s="1"/>
  <c r="Q21" i="90" a="1"/>
  <c r="Q21" i="90" s="1"/>
  <c r="P21" i="90" a="1"/>
  <c r="P21" i="90" s="1"/>
  <c r="O21" i="90" a="1"/>
  <c r="O21" i="90" s="1"/>
  <c r="N21" i="90" a="1"/>
  <c r="N21" i="90" s="1"/>
  <c r="M21" i="90" a="1"/>
  <c r="M21" i="90" s="1"/>
  <c r="L21" i="90" a="1"/>
  <c r="L21" i="90" s="1"/>
  <c r="K21" i="90" a="1"/>
  <c r="K21" i="90" s="1"/>
  <c r="J21" i="90" a="1"/>
  <c r="J21" i="90" s="1"/>
  <c r="I21" i="90" a="1"/>
  <c r="I21" i="90" s="1"/>
  <c r="H21" i="90" a="1"/>
  <c r="H21" i="90" s="1"/>
  <c r="G21" i="90" a="1"/>
  <c r="G21" i="90" s="1"/>
  <c r="F21" i="90" a="1"/>
  <c r="F21" i="90" s="1"/>
  <c r="E21" i="90" a="1"/>
  <c r="E21" i="90" s="1"/>
  <c r="D21" i="90" a="1"/>
  <c r="D21" i="90" s="1"/>
  <c r="C21" i="90"/>
  <c r="W20" i="90"/>
  <c r="W20" i="90" a="1"/>
  <c r="V20" i="90"/>
  <c r="V20" i="90" a="1"/>
  <c r="U20" i="90" a="1"/>
  <c r="U20" i="90" s="1"/>
  <c r="T20" i="90" a="1"/>
  <c r="T20" i="90" s="1"/>
  <c r="S20" i="90" a="1"/>
  <c r="S20" i="90" s="1"/>
  <c r="R20" i="90" a="1"/>
  <c r="R20" i="90" s="1"/>
  <c r="Q20" i="90" a="1"/>
  <c r="Q20" i="90" s="1"/>
  <c r="P20" i="90"/>
  <c r="P20" i="90" a="1"/>
  <c r="O20" i="90"/>
  <c r="O20" i="90" a="1"/>
  <c r="N20" i="90"/>
  <c r="N20" i="90" a="1"/>
  <c r="M20" i="90" a="1"/>
  <c r="M20" i="90" s="1"/>
  <c r="L20" i="90" a="1"/>
  <c r="L20" i="90" s="1"/>
  <c r="K20" i="90" a="1"/>
  <c r="K20" i="90" s="1"/>
  <c r="J20" i="90" a="1"/>
  <c r="J20" i="90" s="1"/>
  <c r="I20" i="90" a="1"/>
  <c r="I20" i="90" s="1"/>
  <c r="H20" i="90"/>
  <c r="H20" i="90" a="1"/>
  <c r="G20" i="90"/>
  <c r="G20" i="90" a="1"/>
  <c r="F20" i="90"/>
  <c r="F20" i="90" a="1"/>
  <c r="E20" i="90" a="1"/>
  <c r="E20" i="90" s="1"/>
  <c r="D20" i="90" a="1"/>
  <c r="D20" i="90" s="1"/>
  <c r="C20" i="90"/>
  <c r="W19" i="90" a="1"/>
  <c r="W19" i="90" s="1"/>
  <c r="V19" i="90" a="1"/>
  <c r="V19" i="90" s="1"/>
  <c r="U19" i="90" a="1"/>
  <c r="U19" i="90" s="1"/>
  <c r="T19" i="90" a="1"/>
  <c r="T19" i="90" s="1"/>
  <c r="S19" i="90" a="1"/>
  <c r="S19" i="90" s="1"/>
  <c r="R19" i="90" a="1"/>
  <c r="R19" i="90" s="1"/>
  <c r="Q19" i="90" a="1"/>
  <c r="Q19" i="90" s="1"/>
  <c r="P19" i="90" a="1"/>
  <c r="P19" i="90" s="1"/>
  <c r="O19" i="90" a="1"/>
  <c r="O19" i="90" s="1"/>
  <c r="N19" i="90" a="1"/>
  <c r="N19" i="90" s="1"/>
  <c r="M19" i="90" a="1"/>
  <c r="M19" i="90" s="1"/>
  <c r="L19" i="90" a="1"/>
  <c r="L19" i="90" s="1"/>
  <c r="K19" i="90" a="1"/>
  <c r="K19" i="90" s="1"/>
  <c r="J19" i="90" a="1"/>
  <c r="J19" i="90" s="1"/>
  <c r="I19" i="90" a="1"/>
  <c r="I19" i="90" s="1"/>
  <c r="H19" i="90" a="1"/>
  <c r="H19" i="90" s="1"/>
  <c r="G19" i="90" a="1"/>
  <c r="G19" i="90" s="1"/>
  <c r="F19" i="90" a="1"/>
  <c r="F19" i="90" s="1"/>
  <c r="E19" i="90" a="1"/>
  <c r="E19" i="90" s="1"/>
  <c r="D19" i="90" a="1"/>
  <c r="D19" i="90" s="1"/>
  <c r="C19" i="90"/>
  <c r="W18" i="90" a="1"/>
  <c r="W18" i="90" s="1"/>
  <c r="V18" i="90" a="1"/>
  <c r="V18" i="90" s="1"/>
  <c r="U18" i="90" a="1"/>
  <c r="U18" i="90" s="1"/>
  <c r="T18" i="90" a="1"/>
  <c r="T18" i="90" s="1"/>
  <c r="S18" i="90" a="1"/>
  <c r="S18" i="90" s="1"/>
  <c r="R18" i="90" a="1"/>
  <c r="R18" i="90" s="1"/>
  <c r="Q18" i="90"/>
  <c r="Q18" i="90" a="1"/>
  <c r="P18" i="90"/>
  <c r="P18" i="90" a="1"/>
  <c r="O18" i="90"/>
  <c r="O18" i="90" a="1"/>
  <c r="N18" i="90" a="1"/>
  <c r="N18" i="90" s="1"/>
  <c r="M18" i="90" a="1"/>
  <c r="M18" i="90" s="1"/>
  <c r="L18" i="90" a="1"/>
  <c r="L18" i="90" s="1"/>
  <c r="K18" i="90"/>
  <c r="K18" i="90" a="1"/>
  <c r="J18" i="90" a="1"/>
  <c r="J18" i="90" s="1"/>
  <c r="I18" i="90" a="1"/>
  <c r="I18" i="90" s="1"/>
  <c r="H18" i="90" a="1"/>
  <c r="H18" i="90" s="1"/>
  <c r="G18" i="90" a="1"/>
  <c r="G18" i="90" s="1"/>
  <c r="F18" i="90" a="1"/>
  <c r="F18" i="90" s="1"/>
  <c r="E18" i="90"/>
  <c r="E18" i="90" a="1"/>
  <c r="D18" i="90" a="1"/>
  <c r="D18" i="90" s="1"/>
  <c r="C18" i="90"/>
  <c r="W17" i="90" a="1"/>
  <c r="W17" i="90" s="1"/>
  <c r="V17" i="90" a="1"/>
  <c r="V17" i="90" s="1"/>
  <c r="U17" i="90" a="1"/>
  <c r="U17" i="90" s="1"/>
  <c r="T17" i="90" a="1"/>
  <c r="T17" i="90" s="1"/>
  <c r="S17" i="90" a="1"/>
  <c r="S17" i="90" s="1"/>
  <c r="R17" i="90" a="1"/>
  <c r="R17" i="90" s="1"/>
  <c r="Q17" i="90" a="1"/>
  <c r="Q17" i="90" s="1"/>
  <c r="P17" i="90" a="1"/>
  <c r="P17" i="90" s="1"/>
  <c r="O17" i="90" a="1"/>
  <c r="O17" i="90" s="1"/>
  <c r="N17" i="90" a="1"/>
  <c r="N17" i="90" s="1"/>
  <c r="M17" i="90" a="1"/>
  <c r="M17" i="90" s="1"/>
  <c r="L17" i="90" a="1"/>
  <c r="L17" i="90" s="1"/>
  <c r="K17" i="90" a="1"/>
  <c r="K17" i="90" s="1"/>
  <c r="J17" i="90" a="1"/>
  <c r="J17" i="90" s="1"/>
  <c r="I17" i="90" a="1"/>
  <c r="I17" i="90" s="1"/>
  <c r="H17" i="90" a="1"/>
  <c r="H17" i="90" s="1"/>
  <c r="G17" i="90" a="1"/>
  <c r="G17" i="90" s="1"/>
  <c r="F17" i="90" a="1"/>
  <c r="F17" i="90" s="1"/>
  <c r="E17" i="90" a="1"/>
  <c r="E17" i="90" s="1"/>
  <c r="D17" i="90" a="1"/>
  <c r="D17" i="90" s="1"/>
  <c r="C17" i="90"/>
  <c r="W16" i="90" a="1"/>
  <c r="W16" i="90" s="1"/>
  <c r="V16" i="90"/>
  <c r="V16" i="90" a="1"/>
  <c r="U16" i="90" a="1"/>
  <c r="U16" i="90" s="1"/>
  <c r="T16" i="90" a="1"/>
  <c r="T16" i="90" s="1"/>
  <c r="S16" i="90" a="1"/>
  <c r="S16" i="90" s="1"/>
  <c r="R16" i="90"/>
  <c r="R16" i="90" a="1"/>
  <c r="Q16" i="90"/>
  <c r="Q16" i="90" a="1"/>
  <c r="P16" i="90"/>
  <c r="P16" i="90" a="1"/>
  <c r="O16" i="90" a="1"/>
  <c r="O16" i="90" s="1"/>
  <c r="N16" i="90" a="1"/>
  <c r="N16" i="90" s="1"/>
  <c r="M16" i="90" a="1"/>
  <c r="M16" i="90" s="1"/>
  <c r="L16" i="90"/>
  <c r="L16" i="90" a="1"/>
  <c r="K16" i="90" a="1"/>
  <c r="K16" i="90" s="1"/>
  <c r="J16" i="90" a="1"/>
  <c r="J16" i="90" s="1"/>
  <c r="I16" i="90" a="1"/>
  <c r="I16" i="90" s="1"/>
  <c r="H16" i="90" a="1"/>
  <c r="H16" i="90" s="1"/>
  <c r="G16" i="90" a="1"/>
  <c r="G16" i="90" s="1"/>
  <c r="F16" i="90" a="1"/>
  <c r="F16" i="90" s="1"/>
  <c r="E16" i="90" a="1"/>
  <c r="E16" i="90" s="1"/>
  <c r="D16" i="90"/>
  <c r="D16" i="90" a="1"/>
  <c r="C16" i="90"/>
  <c r="W15" i="90" a="1"/>
  <c r="W15" i="90" s="1"/>
  <c r="V15" i="90"/>
  <c r="V15" i="90" a="1"/>
  <c r="U15" i="90" a="1"/>
  <c r="U15" i="90" s="1"/>
  <c r="T15" i="90" a="1"/>
  <c r="T15" i="90" s="1"/>
  <c r="S15" i="90" a="1"/>
  <c r="S15" i="90" s="1"/>
  <c r="R15" i="90" a="1"/>
  <c r="R15" i="90" s="1"/>
  <c r="Q15" i="90" a="1"/>
  <c r="Q15" i="90" s="1"/>
  <c r="P15" i="90"/>
  <c r="P15" i="90" a="1"/>
  <c r="O15" i="90" a="1"/>
  <c r="O15" i="90" s="1"/>
  <c r="N15" i="90" a="1"/>
  <c r="N15" i="90" s="1"/>
  <c r="M15" i="90" a="1"/>
  <c r="M15" i="90" s="1"/>
  <c r="L15" i="90" a="1"/>
  <c r="L15" i="90" s="1"/>
  <c r="K15" i="90" a="1"/>
  <c r="K15" i="90" s="1"/>
  <c r="J15" i="90" a="1"/>
  <c r="J15" i="90" s="1"/>
  <c r="I15" i="90" a="1"/>
  <c r="I15" i="90" s="1"/>
  <c r="H15" i="90" a="1"/>
  <c r="H15" i="90" s="1"/>
  <c r="G15" i="90" a="1"/>
  <c r="G15" i="90" s="1"/>
  <c r="F15" i="90" a="1"/>
  <c r="F15" i="90" s="1"/>
  <c r="E15" i="90" a="1"/>
  <c r="E15" i="90" s="1"/>
  <c r="D15" i="90" a="1"/>
  <c r="D15" i="90" s="1"/>
  <c r="C15" i="90"/>
  <c r="W14" i="90"/>
  <c r="W14" i="90" a="1"/>
  <c r="V14" i="90"/>
  <c r="V14" i="90" a="1"/>
  <c r="U14" i="90"/>
  <c r="U14" i="90" a="1"/>
  <c r="T14" i="90" a="1"/>
  <c r="T14" i="90" s="1"/>
  <c r="S14" i="90"/>
  <c r="S14" i="90" a="1"/>
  <c r="R14" i="90" a="1"/>
  <c r="R14" i="90" s="1"/>
  <c r="Q14" i="90" a="1"/>
  <c r="Q14" i="90" s="1"/>
  <c r="P14" i="90" a="1"/>
  <c r="P14" i="90" s="1"/>
  <c r="O14" i="90" a="1"/>
  <c r="O14" i="90" s="1"/>
  <c r="N14" i="90" a="1"/>
  <c r="N14" i="90" s="1"/>
  <c r="M14" i="90" a="1"/>
  <c r="M14" i="90" s="1"/>
  <c r="L14" i="90" a="1"/>
  <c r="L14" i="90" s="1"/>
  <c r="K14" i="90" a="1"/>
  <c r="K14" i="90" s="1"/>
  <c r="J14" i="90" a="1"/>
  <c r="J14" i="90" s="1"/>
  <c r="I14" i="90" a="1"/>
  <c r="I14" i="90" s="1"/>
  <c r="H14" i="90" a="1"/>
  <c r="H14" i="90" s="1"/>
  <c r="G14" i="90" a="1"/>
  <c r="G14" i="90" s="1"/>
  <c r="F14" i="90" a="1"/>
  <c r="F14" i="90" s="1"/>
  <c r="E14" i="90" a="1"/>
  <c r="E14" i="90" s="1"/>
  <c r="D14" i="90" a="1"/>
  <c r="D14" i="90" s="1"/>
  <c r="C14" i="90"/>
  <c r="W13" i="90" a="1"/>
  <c r="W13" i="90" s="1"/>
  <c r="V13" i="90" a="1"/>
  <c r="V13" i="90" s="1"/>
  <c r="U13" i="90" a="1"/>
  <c r="U13" i="90" s="1"/>
  <c r="T13" i="90" a="1"/>
  <c r="T13" i="90" s="1"/>
  <c r="S13" i="90" a="1"/>
  <c r="S13" i="90" s="1"/>
  <c r="R13" i="90" a="1"/>
  <c r="R13" i="90" s="1"/>
  <c r="Q13" i="90" a="1"/>
  <c r="Q13" i="90" s="1"/>
  <c r="P13" i="90" a="1"/>
  <c r="P13" i="90" s="1"/>
  <c r="O13" i="90" a="1"/>
  <c r="O13" i="90" s="1"/>
  <c r="N13" i="90" a="1"/>
  <c r="N13" i="90" s="1"/>
  <c r="M13" i="90" a="1"/>
  <c r="M13" i="90" s="1"/>
  <c r="L13" i="90" a="1"/>
  <c r="L13" i="90" s="1"/>
  <c r="K13" i="90" a="1"/>
  <c r="K13" i="90" s="1"/>
  <c r="J13" i="90" a="1"/>
  <c r="J13" i="90" s="1"/>
  <c r="I13" i="90" a="1"/>
  <c r="I13" i="90" s="1"/>
  <c r="H13" i="90" a="1"/>
  <c r="H13" i="90" s="1"/>
  <c r="G13" i="90" a="1"/>
  <c r="G13" i="90" s="1"/>
  <c r="F13" i="90" a="1"/>
  <c r="F13" i="90" s="1"/>
  <c r="E13" i="90" a="1"/>
  <c r="E13" i="90" s="1"/>
  <c r="D13" i="90" a="1"/>
  <c r="D13" i="90" s="1"/>
  <c r="C13" i="90"/>
  <c r="W12" i="90" a="1"/>
  <c r="W12" i="90" s="1"/>
  <c r="V12" i="90"/>
  <c r="V12" i="90" a="1"/>
  <c r="U12" i="90" a="1"/>
  <c r="U12" i="90" s="1"/>
  <c r="T12" i="90" a="1"/>
  <c r="T12" i="90" s="1"/>
  <c r="S12" i="90"/>
  <c r="S12" i="90" a="1"/>
  <c r="R12" i="90" a="1"/>
  <c r="R12" i="90" s="1"/>
  <c r="Q12" i="90" a="1"/>
  <c r="Q12" i="90" s="1"/>
  <c r="P12" i="90"/>
  <c r="P12" i="90" a="1"/>
  <c r="O12" i="90" a="1"/>
  <c r="O12" i="90" s="1"/>
  <c r="N12" i="90"/>
  <c r="N12" i="90" a="1"/>
  <c r="M12" i="90" a="1"/>
  <c r="M12" i="90" s="1"/>
  <c r="L12" i="90"/>
  <c r="L12" i="90" a="1"/>
  <c r="K12" i="90" a="1"/>
  <c r="K12" i="90" s="1"/>
  <c r="J12" i="90" a="1"/>
  <c r="J12" i="90" s="1"/>
  <c r="I12" i="90" a="1"/>
  <c r="I12" i="90" s="1"/>
  <c r="H12" i="90" a="1"/>
  <c r="H12" i="90" s="1"/>
  <c r="G12" i="90" a="1"/>
  <c r="G12" i="90" s="1"/>
  <c r="F12" i="90" a="1"/>
  <c r="F12" i="90" s="1"/>
  <c r="E12" i="90" a="1"/>
  <c r="E12" i="90" s="1"/>
  <c r="D12" i="90"/>
  <c r="D12" i="90" a="1"/>
  <c r="C12" i="90"/>
  <c r="W11" i="90" a="1"/>
  <c r="W11" i="90" s="1"/>
  <c r="V11" i="90"/>
  <c r="V11" i="90" a="1"/>
  <c r="U11" i="90" a="1"/>
  <c r="U11" i="90" s="1"/>
  <c r="T11" i="90" a="1"/>
  <c r="T11" i="90" s="1"/>
  <c r="S11" i="90" a="1"/>
  <c r="S11" i="90" s="1"/>
  <c r="R11" i="90" a="1"/>
  <c r="R11" i="90" s="1"/>
  <c r="Q11" i="90" a="1"/>
  <c r="Q11" i="90" s="1"/>
  <c r="P11" i="90" a="1"/>
  <c r="P11" i="90" s="1"/>
  <c r="O11" i="90" a="1"/>
  <c r="O11" i="90" s="1"/>
  <c r="N11" i="90" a="1"/>
  <c r="N11" i="90" s="1"/>
  <c r="M11" i="90" a="1"/>
  <c r="M11" i="90" s="1"/>
  <c r="L11" i="90" a="1"/>
  <c r="L11" i="90" s="1"/>
  <c r="K11" i="90" a="1"/>
  <c r="K11" i="90" s="1"/>
  <c r="J11" i="90" a="1"/>
  <c r="J11" i="90" s="1"/>
  <c r="I11" i="90" a="1"/>
  <c r="I11" i="90" s="1"/>
  <c r="H11" i="90" a="1"/>
  <c r="H11" i="90" s="1"/>
  <c r="G11" i="90" a="1"/>
  <c r="G11" i="90" s="1"/>
  <c r="F11" i="90" a="1"/>
  <c r="F11" i="90" s="1"/>
  <c r="E11" i="90" a="1"/>
  <c r="E11" i="90" s="1"/>
  <c r="D11" i="90" a="1"/>
  <c r="D11" i="90" s="1"/>
  <c r="C11" i="90"/>
  <c r="W10" i="90" a="1"/>
  <c r="W10" i="90" s="1"/>
  <c r="V10" i="90" a="1"/>
  <c r="V10" i="90" s="1"/>
  <c r="U10" i="90" a="1"/>
  <c r="U10" i="90" s="1"/>
  <c r="T10" i="90"/>
  <c r="T10" i="90" a="1"/>
  <c r="S10" i="90"/>
  <c r="S10" i="90" a="1"/>
  <c r="R10" i="90" a="1"/>
  <c r="R10" i="90" s="1"/>
  <c r="Q10" i="90"/>
  <c r="Q10" i="90" a="1"/>
  <c r="P10" i="90" a="1"/>
  <c r="P10" i="90" s="1"/>
  <c r="O10" i="90"/>
  <c r="O10" i="90" a="1"/>
  <c r="N10" i="90" a="1"/>
  <c r="N10" i="90" s="1"/>
  <c r="M10" i="90" a="1"/>
  <c r="M10" i="90" s="1"/>
  <c r="L10" i="90" a="1"/>
  <c r="L10" i="90" s="1"/>
  <c r="K10" i="90" a="1"/>
  <c r="K10" i="90" s="1"/>
  <c r="J10" i="90" a="1"/>
  <c r="J10" i="90" s="1"/>
  <c r="I10" i="90"/>
  <c r="I10" i="90" a="1"/>
  <c r="H10" i="90" a="1"/>
  <c r="H10" i="90" s="1"/>
  <c r="G10" i="90"/>
  <c r="G10" i="90" a="1"/>
  <c r="F10" i="90" a="1"/>
  <c r="F10" i="90" s="1"/>
  <c r="E10" i="90"/>
  <c r="E10" i="90" a="1"/>
  <c r="D10" i="90" a="1"/>
  <c r="D10" i="90" s="1"/>
  <c r="C10" i="90"/>
  <c r="W8" i="90"/>
  <c r="W8" i="90" a="1"/>
  <c r="V8" i="90" a="1"/>
  <c r="V8" i="90" s="1"/>
  <c r="U8" i="90" a="1"/>
  <c r="U8" i="90" s="1"/>
  <c r="T8" i="90" a="1"/>
  <c r="T8" i="90" s="1"/>
  <c r="S8" i="90" a="1"/>
  <c r="S8" i="90" s="1"/>
  <c r="R8" i="90" a="1"/>
  <c r="R8" i="90" s="1"/>
  <c r="Q8" i="90" a="1"/>
  <c r="Q8" i="90" s="1"/>
  <c r="P8" i="90" a="1"/>
  <c r="P8" i="90" s="1"/>
  <c r="O8" i="90" a="1"/>
  <c r="O8" i="90" s="1"/>
  <c r="N8" i="90" a="1"/>
  <c r="N8" i="90" s="1"/>
  <c r="M8" i="90" a="1"/>
  <c r="M8" i="90" s="1"/>
  <c r="L8" i="90" a="1"/>
  <c r="L8" i="90" s="1"/>
  <c r="K8" i="90" a="1"/>
  <c r="K8" i="90" s="1"/>
  <c r="J8" i="90" a="1"/>
  <c r="J8" i="90" s="1"/>
  <c r="I8" i="90" a="1"/>
  <c r="I8" i="90" s="1"/>
  <c r="H8" i="90" a="1"/>
  <c r="H8" i="90" s="1"/>
  <c r="G8" i="90" a="1"/>
  <c r="G8" i="90" s="1"/>
  <c r="F8" i="90" a="1"/>
  <c r="F8" i="90" s="1"/>
  <c r="E8" i="90" a="1"/>
  <c r="E8" i="90" s="1"/>
  <c r="D8" i="90" a="1"/>
  <c r="D8" i="90" s="1"/>
  <c r="C8" i="90"/>
  <c r="C7" i="90"/>
  <c r="C6" i="90"/>
  <c r="C5" i="90"/>
  <c r="C4" i="90"/>
  <c r="W21" i="88" a="1"/>
  <c r="W21" i="88" s="1"/>
  <c r="V21" i="88" a="1"/>
  <c r="V21" i="88" s="1"/>
  <c r="U21" i="88" a="1"/>
  <c r="U21" i="88" s="1"/>
  <c r="T21" i="88" a="1"/>
  <c r="T21" i="88" s="1"/>
  <c r="S21" i="88" a="1"/>
  <c r="S21" i="88" s="1"/>
  <c r="R21" i="88"/>
  <c r="R21" i="88" a="1"/>
  <c r="Q21" i="88"/>
  <c r="Q21" i="88" a="1"/>
  <c r="P21" i="88" a="1"/>
  <c r="P21" i="88" s="1"/>
  <c r="O21" i="88"/>
  <c r="O21" i="88" a="1"/>
  <c r="N21" i="88" a="1"/>
  <c r="N21" i="88" s="1"/>
  <c r="M21" i="88"/>
  <c r="M21" i="88" a="1"/>
  <c r="L21" i="88" a="1"/>
  <c r="L21" i="88" s="1"/>
  <c r="K21" i="88" a="1"/>
  <c r="K21" i="88" s="1"/>
  <c r="J21" i="88"/>
  <c r="J21" i="88" a="1"/>
  <c r="I21" i="88" a="1"/>
  <c r="I21" i="88" s="1"/>
  <c r="H21" i="88" a="1"/>
  <c r="H21" i="88" s="1"/>
  <c r="G21" i="88"/>
  <c r="G21" i="88" a="1"/>
  <c r="F21" i="88" a="1"/>
  <c r="F21" i="88" s="1"/>
  <c r="E21" i="88"/>
  <c r="E21" i="88" a="1"/>
  <c r="D21" i="88" a="1"/>
  <c r="D21" i="88" s="1"/>
  <c r="C21" i="88"/>
  <c r="W20" i="88" a="1"/>
  <c r="W20" i="88" s="1"/>
  <c r="V20" i="88" a="1"/>
  <c r="V20" i="88" s="1"/>
  <c r="U20" i="88" a="1"/>
  <c r="U20" i="88" s="1"/>
  <c r="T20" i="88" a="1"/>
  <c r="T20" i="88" s="1"/>
  <c r="S20" i="88" a="1"/>
  <c r="S20" i="88" s="1"/>
  <c r="R20" i="88" a="1"/>
  <c r="R20" i="88" s="1"/>
  <c r="Q20" i="88" a="1"/>
  <c r="Q20" i="88" s="1"/>
  <c r="P20" i="88" a="1"/>
  <c r="P20" i="88" s="1"/>
  <c r="O20" i="88" a="1"/>
  <c r="O20" i="88" s="1"/>
  <c r="N20" i="88"/>
  <c r="N20" i="88" a="1"/>
  <c r="M20" i="88" a="1"/>
  <c r="M20" i="88" s="1"/>
  <c r="L20" i="88" a="1"/>
  <c r="L20" i="88" s="1"/>
  <c r="K20" i="88"/>
  <c r="K20" i="88" a="1"/>
  <c r="J20" i="88" a="1"/>
  <c r="J20" i="88" s="1"/>
  <c r="I20" i="88"/>
  <c r="I20" i="88" a="1"/>
  <c r="H20" i="88" a="1"/>
  <c r="H20" i="88" s="1"/>
  <c r="G20" i="88" a="1"/>
  <c r="G20" i="88" s="1"/>
  <c r="F20" i="88"/>
  <c r="F20" i="88" a="1"/>
  <c r="E20" i="88" a="1"/>
  <c r="E20" i="88" s="1"/>
  <c r="D20" i="88" a="1"/>
  <c r="D20" i="88" s="1"/>
  <c r="C20" i="88"/>
  <c r="W19" i="88" a="1"/>
  <c r="W19" i="88" s="1"/>
  <c r="V19" i="88"/>
  <c r="V19" i="88" a="1"/>
  <c r="U19" i="88" a="1"/>
  <c r="U19" i="88" s="1"/>
  <c r="T19" i="88"/>
  <c r="T19" i="88" a="1"/>
  <c r="S19" i="88"/>
  <c r="S19" i="88" a="1"/>
  <c r="R19" i="88"/>
  <c r="R19" i="88" a="1"/>
  <c r="Q19" i="88" a="1"/>
  <c r="Q19" i="88" s="1"/>
  <c r="P19" i="88"/>
  <c r="P19" i="88" a="1"/>
  <c r="O19" i="88"/>
  <c r="O19" i="88" a="1"/>
  <c r="N19" i="88"/>
  <c r="N19" i="88" a="1"/>
  <c r="M19" i="88" a="1"/>
  <c r="M19" i="88" s="1"/>
  <c r="L19" i="88" a="1"/>
  <c r="L19" i="88" s="1"/>
  <c r="K19" i="88" a="1"/>
  <c r="K19" i="88" s="1"/>
  <c r="J19" i="88" a="1"/>
  <c r="J19" i="88" s="1"/>
  <c r="I19" i="88"/>
  <c r="I19" i="88" a="1"/>
  <c r="H19" i="88" a="1"/>
  <c r="H19" i="88" s="1"/>
  <c r="G19" i="88" a="1"/>
  <c r="G19" i="88" s="1"/>
  <c r="F19" i="88" a="1"/>
  <c r="F19" i="88" s="1"/>
  <c r="E19" i="88"/>
  <c r="E19" i="88" a="1"/>
  <c r="D19" i="88" a="1"/>
  <c r="D19" i="88" s="1"/>
  <c r="C19" i="88"/>
  <c r="W18" i="88"/>
  <c r="W18" i="88" a="1"/>
  <c r="V18" i="88"/>
  <c r="V18" i="88" a="1"/>
  <c r="U18" i="88" a="1"/>
  <c r="U18" i="88" s="1"/>
  <c r="T18" i="88" a="1"/>
  <c r="T18" i="88" s="1"/>
  <c r="S18" i="88" a="1"/>
  <c r="S18" i="88" s="1"/>
  <c r="R18" i="88" a="1"/>
  <c r="R18" i="88" s="1"/>
  <c r="Q18" i="88" a="1"/>
  <c r="Q18" i="88" s="1"/>
  <c r="P18" i="88" a="1"/>
  <c r="P18" i="88" s="1"/>
  <c r="O18" i="88"/>
  <c r="O18" i="88" a="1"/>
  <c r="N18" i="88"/>
  <c r="N18" i="88" a="1"/>
  <c r="M18" i="88" a="1"/>
  <c r="M18" i="88" s="1"/>
  <c r="L18" i="88"/>
  <c r="L18" i="88" a="1"/>
  <c r="K18" i="88" a="1"/>
  <c r="K18" i="88" s="1"/>
  <c r="J18" i="88" a="1"/>
  <c r="J18" i="88" s="1"/>
  <c r="I18" i="88" a="1"/>
  <c r="I18" i="88" s="1"/>
  <c r="H18" i="88"/>
  <c r="H18" i="88" a="1"/>
  <c r="G18" i="88" a="1"/>
  <c r="G18" i="88" s="1"/>
  <c r="F18" i="88"/>
  <c r="F18" i="88" a="1"/>
  <c r="E18" i="88" a="1"/>
  <c r="E18" i="88" s="1"/>
  <c r="D18" i="88" a="1"/>
  <c r="D18" i="88" s="1"/>
  <c r="C18" i="88"/>
  <c r="W17" i="88" a="1"/>
  <c r="W17" i="88" s="1"/>
  <c r="V17" i="88"/>
  <c r="V17" i="88" a="1"/>
  <c r="U17" i="88" a="1"/>
  <c r="U17" i="88" s="1"/>
  <c r="T17" i="88" a="1"/>
  <c r="T17" i="88" s="1"/>
  <c r="S17" i="88"/>
  <c r="S17" i="88" a="1"/>
  <c r="R17" i="88" a="1"/>
  <c r="R17" i="88" s="1"/>
  <c r="Q17" i="88" a="1"/>
  <c r="Q17" i="88" s="1"/>
  <c r="P17" i="88" a="1"/>
  <c r="P17" i="88" s="1"/>
  <c r="O17" i="88"/>
  <c r="O17" i="88" a="1"/>
  <c r="N17" i="88" a="1"/>
  <c r="N17" i="88" s="1"/>
  <c r="M17" i="88" a="1"/>
  <c r="M17" i="88" s="1"/>
  <c r="L17" i="88"/>
  <c r="L17" i="88" a="1"/>
  <c r="K17" i="88"/>
  <c r="K17" i="88" a="1"/>
  <c r="J17" i="88" a="1"/>
  <c r="J17" i="88" s="1"/>
  <c r="I17" i="88"/>
  <c r="I17" i="88" a="1"/>
  <c r="H17" i="88"/>
  <c r="H17" i="88" a="1"/>
  <c r="G17" i="88"/>
  <c r="G17" i="88" a="1"/>
  <c r="F17" i="88" a="1"/>
  <c r="F17" i="88" s="1"/>
  <c r="E17" i="88"/>
  <c r="E17" i="88" a="1"/>
  <c r="D17" i="88" a="1"/>
  <c r="D17" i="88" s="1"/>
  <c r="C17" i="88"/>
  <c r="W16" i="88"/>
  <c r="W16" i="88" a="1"/>
  <c r="V16" i="88" a="1"/>
  <c r="V16" i="88" s="1"/>
  <c r="U16" i="88" a="1"/>
  <c r="U16" i="88" s="1"/>
  <c r="T16" i="88"/>
  <c r="T16" i="88" a="1"/>
  <c r="S16" i="88"/>
  <c r="S16" i="88" a="1"/>
  <c r="R16" i="88" a="1"/>
  <c r="R16" i="88" s="1"/>
  <c r="Q16" i="88"/>
  <c r="Q16" i="88" a="1"/>
  <c r="P16" i="88" a="1"/>
  <c r="P16" i="88" s="1"/>
  <c r="O16" i="88" a="1"/>
  <c r="O16" i="88" s="1"/>
  <c r="N16" i="88" a="1"/>
  <c r="N16" i="88" s="1"/>
  <c r="M16" i="88"/>
  <c r="M16" i="88" a="1"/>
  <c r="L16" i="88" a="1"/>
  <c r="L16" i="88" s="1"/>
  <c r="K16" i="88"/>
  <c r="K16" i="88" a="1"/>
  <c r="J16" i="88" a="1"/>
  <c r="J16" i="88" s="1"/>
  <c r="I16" i="88" a="1"/>
  <c r="I16" i="88" s="1"/>
  <c r="H16" i="88"/>
  <c r="H16" i="88" a="1"/>
  <c r="G16" i="88" a="1"/>
  <c r="G16" i="88" s="1"/>
  <c r="F16" i="88" a="1"/>
  <c r="F16" i="88" s="1"/>
  <c r="E16" i="88"/>
  <c r="E16" i="88" a="1"/>
  <c r="D16" i="88"/>
  <c r="D16" i="88" a="1"/>
  <c r="C16" i="88"/>
  <c r="W15" i="88" a="1"/>
  <c r="W15" i="88" s="1"/>
  <c r="V15" i="88" a="1"/>
  <c r="V15" i="88" s="1"/>
  <c r="U15" i="88" a="1"/>
  <c r="U15" i="88" s="1"/>
  <c r="T15" i="88"/>
  <c r="T15" i="88" a="1"/>
  <c r="S15" i="88" a="1"/>
  <c r="S15" i="88" s="1"/>
  <c r="R15" i="88"/>
  <c r="R15" i="88" a="1"/>
  <c r="Q15" i="88"/>
  <c r="Q15" i="88" a="1"/>
  <c r="P15" i="88"/>
  <c r="P15" i="88" a="1"/>
  <c r="O15" i="88" a="1"/>
  <c r="O15" i="88" s="1"/>
  <c r="N15" i="88"/>
  <c r="N15" i="88" a="1"/>
  <c r="M15" i="88" a="1"/>
  <c r="M15" i="88" s="1"/>
  <c r="L15" i="88" a="1"/>
  <c r="L15" i="88" s="1"/>
  <c r="K15" i="88"/>
  <c r="K15" i="88" a="1"/>
  <c r="J15" i="88" a="1"/>
  <c r="J15" i="88" s="1"/>
  <c r="I15" i="88" a="1"/>
  <c r="I15" i="88" s="1"/>
  <c r="H15" i="88"/>
  <c r="H15" i="88" a="1"/>
  <c r="G15" i="88" a="1"/>
  <c r="G15" i="88" s="1"/>
  <c r="F15" i="88"/>
  <c r="F15" i="88" a="1"/>
  <c r="E15" i="88" a="1"/>
  <c r="E15" i="88" s="1"/>
  <c r="D15" i="88"/>
  <c r="D15" i="88" a="1"/>
  <c r="C15" i="88"/>
  <c r="W14" i="88" a="1"/>
  <c r="W14" i="88" s="1"/>
  <c r="V14" i="88"/>
  <c r="V14" i="88" a="1"/>
  <c r="U14" i="88" a="1"/>
  <c r="U14" i="88" s="1"/>
  <c r="T14" i="88" a="1"/>
  <c r="T14" i="88" s="1"/>
  <c r="S14" i="88" a="1"/>
  <c r="S14" i="88" s="1"/>
  <c r="R14" i="88"/>
  <c r="R14" i="88" a="1"/>
  <c r="Q14" i="88"/>
  <c r="Q14" i="88" a="1"/>
  <c r="P14" i="88" a="1"/>
  <c r="P14" i="88" s="1"/>
  <c r="O14" i="88" a="1"/>
  <c r="O14" i="88" s="1"/>
  <c r="N14" i="88" a="1"/>
  <c r="N14" i="88" s="1"/>
  <c r="M14" i="88" a="1"/>
  <c r="M14" i="88" s="1"/>
  <c r="L14" i="88"/>
  <c r="L14" i="88" a="1"/>
  <c r="K14" i="88" a="1"/>
  <c r="K14" i="88" s="1"/>
  <c r="J14" i="88" a="1"/>
  <c r="J14" i="88" s="1"/>
  <c r="I14" i="88" a="1"/>
  <c r="I14" i="88" s="1"/>
  <c r="H14" i="88" a="1"/>
  <c r="H14" i="88" s="1"/>
  <c r="G14" i="88" a="1"/>
  <c r="G14" i="88" s="1"/>
  <c r="F14" i="88" a="1"/>
  <c r="F14" i="88" s="1"/>
  <c r="E14" i="88"/>
  <c r="E14" i="88" a="1"/>
  <c r="D14" i="88" a="1"/>
  <c r="D14" i="88" s="1"/>
  <c r="C14" i="88"/>
  <c r="W13" i="88"/>
  <c r="W13" i="88" a="1"/>
  <c r="V13" i="88" a="1"/>
  <c r="V13" i="88" s="1"/>
  <c r="U13" i="88" a="1"/>
  <c r="U13" i="88" s="1"/>
  <c r="T13" i="88" a="1"/>
  <c r="T13" i="88" s="1"/>
  <c r="S13" i="88" a="1"/>
  <c r="S13" i="88" s="1"/>
  <c r="R13" i="88"/>
  <c r="R13" i="88" a="1"/>
  <c r="Q13" i="88" a="1"/>
  <c r="Q13" i="88" s="1"/>
  <c r="P13" i="88" a="1"/>
  <c r="P13" i="88" s="1"/>
  <c r="O13" i="88" a="1"/>
  <c r="O13" i="88" s="1"/>
  <c r="N13" i="88"/>
  <c r="N13" i="88" a="1"/>
  <c r="M13" i="88" a="1"/>
  <c r="M13" i="88" s="1"/>
  <c r="L13" i="88"/>
  <c r="L13" i="88" a="1"/>
  <c r="K13" i="88"/>
  <c r="K13" i="88" a="1"/>
  <c r="J13" i="88" a="1"/>
  <c r="J13" i="88" s="1"/>
  <c r="I13" i="88"/>
  <c r="I13" i="88" a="1"/>
  <c r="H13" i="88" a="1"/>
  <c r="H13" i="88" s="1"/>
  <c r="G13" i="88" a="1"/>
  <c r="G13" i="88" s="1"/>
  <c r="F13" i="88" a="1"/>
  <c r="F13" i="88" s="1"/>
  <c r="E13" i="88"/>
  <c r="E13" i="88" a="1"/>
  <c r="D13" i="88" a="1"/>
  <c r="D13" i="88" s="1"/>
  <c r="C13" i="88"/>
  <c r="W12" i="88" a="1"/>
  <c r="W12" i="88" s="1"/>
  <c r="V12" i="88" a="1"/>
  <c r="V12" i="88" s="1"/>
  <c r="U12" i="88" a="1"/>
  <c r="U12" i="88" s="1"/>
  <c r="T12" i="88" a="1"/>
  <c r="T12" i="88" s="1"/>
  <c r="S12" i="88" a="1"/>
  <c r="S12" i="88" s="1"/>
  <c r="R12" i="88" a="1"/>
  <c r="R12" i="88" s="1"/>
  <c r="Q12" i="88" a="1"/>
  <c r="Q12" i="88" s="1"/>
  <c r="P12" i="88" a="1"/>
  <c r="P12" i="88" s="1"/>
  <c r="O12" i="88" a="1"/>
  <c r="O12" i="88" s="1"/>
  <c r="N12" i="88"/>
  <c r="N12" i="88" a="1"/>
  <c r="M12" i="88" a="1"/>
  <c r="M12" i="88" s="1"/>
  <c r="L12" i="88" a="1"/>
  <c r="L12" i="88" s="1"/>
  <c r="K12" i="88"/>
  <c r="K12" i="88" a="1"/>
  <c r="J12" i="88" a="1"/>
  <c r="J12" i="88" s="1"/>
  <c r="I12" i="88"/>
  <c r="I12" i="88" a="1"/>
  <c r="H12" i="88" a="1"/>
  <c r="H12" i="88" s="1"/>
  <c r="G12" i="88" a="1"/>
  <c r="G12" i="88" s="1"/>
  <c r="F12" i="88"/>
  <c r="F12" i="88" a="1"/>
  <c r="E12" i="88" a="1"/>
  <c r="E12" i="88" s="1"/>
  <c r="D12" i="88" a="1"/>
  <c r="D12" i="88" s="1"/>
  <c r="C12" i="88"/>
  <c r="W11" i="88"/>
  <c r="W11" i="88" a="1"/>
  <c r="V11" i="88"/>
  <c r="V11" i="88" a="1"/>
  <c r="U11" i="88" a="1"/>
  <c r="U11" i="88" s="1"/>
  <c r="T11" i="88" a="1"/>
  <c r="T11" i="88" s="1"/>
  <c r="S11" i="88" a="1"/>
  <c r="S11" i="88" s="1"/>
  <c r="R11" i="88" a="1"/>
  <c r="R11" i="88" s="1"/>
  <c r="Q11" i="88"/>
  <c r="Q11" i="88" a="1"/>
  <c r="P11" i="88" a="1"/>
  <c r="P11" i="88" s="1"/>
  <c r="O11" i="88" a="1"/>
  <c r="O11" i="88" s="1"/>
  <c r="N11" i="88"/>
  <c r="N11" i="88" a="1"/>
  <c r="M11" i="88" a="1"/>
  <c r="M11" i="88" s="1"/>
  <c r="L11" i="88"/>
  <c r="L11" i="88" a="1"/>
  <c r="K11" i="88" a="1"/>
  <c r="K11" i="88" s="1"/>
  <c r="J11" i="88"/>
  <c r="J11" i="88" a="1"/>
  <c r="I11" i="88"/>
  <c r="I11" i="88" a="1"/>
  <c r="H11" i="88"/>
  <c r="H11" i="88" a="1"/>
  <c r="G11" i="88" a="1"/>
  <c r="G11" i="88" s="1"/>
  <c r="F11" i="88" a="1"/>
  <c r="F11" i="88" s="1"/>
  <c r="E11" i="88" a="1"/>
  <c r="E11" i="88" s="1"/>
  <c r="D11" i="88"/>
  <c r="D11" i="88" a="1"/>
  <c r="C11" i="88"/>
  <c r="W10" i="88"/>
  <c r="W10" i="88" a="1"/>
  <c r="V10" i="88" a="1"/>
  <c r="V10" i="88" s="1"/>
  <c r="U10" i="88" a="1"/>
  <c r="U10" i="88" s="1"/>
  <c r="T10" i="88"/>
  <c r="T10" i="88" a="1"/>
  <c r="S10" i="88"/>
  <c r="S10" i="88" a="1"/>
  <c r="R10" i="88" a="1"/>
  <c r="R10" i="88" s="1"/>
  <c r="Q10" i="88" a="1"/>
  <c r="Q10" i="88" s="1"/>
  <c r="P10" i="88" a="1"/>
  <c r="P10" i="88" s="1"/>
  <c r="O10" i="88" a="1"/>
  <c r="O10" i="88" s="1"/>
  <c r="N10" i="88" a="1"/>
  <c r="N10" i="88" s="1"/>
  <c r="M10" i="88" a="1"/>
  <c r="M10" i="88" s="1"/>
  <c r="L10" i="88" a="1"/>
  <c r="L10" i="88" s="1"/>
  <c r="K10" i="88" a="1"/>
  <c r="K10" i="88" s="1"/>
  <c r="J10" i="88" a="1"/>
  <c r="J10" i="88" s="1"/>
  <c r="I10" i="88" a="1"/>
  <c r="I10" i="88" s="1"/>
  <c r="H10" i="88"/>
  <c r="H10" i="88" a="1"/>
  <c r="G10" i="88" a="1"/>
  <c r="G10" i="88" s="1"/>
  <c r="F10" i="88" a="1"/>
  <c r="F10" i="88" s="1"/>
  <c r="E10" i="88" a="1"/>
  <c r="E10" i="88" s="1"/>
  <c r="D10" i="88" a="1"/>
  <c r="D10" i="88" s="1"/>
  <c r="C10" i="88"/>
  <c r="W8" i="88" a="1"/>
  <c r="W8" i="88" s="1"/>
  <c r="V8" i="88"/>
  <c r="V8" i="88" a="1"/>
  <c r="U8" i="88" a="1"/>
  <c r="U8" i="88" s="1"/>
  <c r="T8" i="88" a="1"/>
  <c r="T8" i="88" s="1"/>
  <c r="S8" i="88"/>
  <c r="S8" i="88" a="1"/>
  <c r="R8" i="88" a="1"/>
  <c r="R8" i="88" s="1"/>
  <c r="Q8" i="88" a="1"/>
  <c r="Q8" i="88" s="1"/>
  <c r="P8" i="88" a="1"/>
  <c r="P8" i="88" s="1"/>
  <c r="O8" i="88"/>
  <c r="O8" i="88" a="1"/>
  <c r="N8" i="88" a="1"/>
  <c r="N8" i="88" s="1"/>
  <c r="M8" i="88" a="1"/>
  <c r="M8" i="88" s="1"/>
  <c r="L8" i="88"/>
  <c r="L8" i="88" a="1"/>
  <c r="K8" i="88"/>
  <c r="K8" i="88" a="1"/>
  <c r="J8" i="88" a="1"/>
  <c r="J8" i="88" s="1"/>
  <c r="I8" i="88" a="1"/>
  <c r="I8" i="88" s="1"/>
  <c r="H8" i="88" a="1"/>
  <c r="H8" i="88" s="1"/>
  <c r="G8" i="88"/>
  <c r="G8" i="88" a="1"/>
  <c r="F8" i="88" a="1"/>
  <c r="F8" i="88" s="1"/>
  <c r="E8" i="88"/>
  <c r="E8" i="88" a="1"/>
  <c r="D8" i="88" a="1"/>
  <c r="D8" i="88" s="1"/>
  <c r="C8" i="88"/>
  <c r="W7" i="88" a="1"/>
  <c r="W7" i="88" s="1"/>
  <c r="V7" i="88" a="1"/>
  <c r="V7" i="88" s="1"/>
  <c r="U7" i="88" a="1"/>
  <c r="U7" i="88" s="1"/>
  <c r="T7" i="88"/>
  <c r="T7" i="88" a="1"/>
  <c r="S7" i="88" a="1"/>
  <c r="S7" i="88" s="1"/>
  <c r="R7" i="88" a="1"/>
  <c r="R7" i="88" s="1"/>
  <c r="Q7" i="88"/>
  <c r="Q7" i="88" a="1"/>
  <c r="P7" i="88"/>
  <c r="P7" i="88" a="1"/>
  <c r="O7" i="88" a="1"/>
  <c r="O7" i="88" s="1"/>
  <c r="N7" i="88" a="1"/>
  <c r="N7" i="88" s="1"/>
  <c r="M7" i="88" a="1"/>
  <c r="M7" i="88" s="1"/>
  <c r="L7" i="88"/>
  <c r="L7" i="88" a="1"/>
  <c r="K7" i="88" a="1"/>
  <c r="K7" i="88" s="1"/>
  <c r="J7" i="88" a="1"/>
  <c r="J7" i="88" s="1"/>
  <c r="I7" i="88"/>
  <c r="I7" i="88" a="1"/>
  <c r="E7" i="88" a="1"/>
  <c r="E7" i="88" s="1"/>
  <c r="C7" i="88"/>
  <c r="C6" i="88"/>
  <c r="C5" i="88"/>
  <c r="C4" i="88"/>
  <c r="B5" i="87"/>
  <c r="B4" i="87"/>
  <c r="B6" i="87"/>
  <c r="B4" i="84"/>
  <c r="B6" i="84"/>
  <c r="C6" i="84" s="1"/>
  <c r="B5" i="84"/>
  <c r="C5" i="84" s="1"/>
  <c r="W21" i="87" a="1"/>
  <c r="W21" i="87" s="1"/>
  <c r="V21" i="87" a="1"/>
  <c r="V21" i="87" s="1"/>
  <c r="U21" i="87" a="1"/>
  <c r="U21" i="87" s="1"/>
  <c r="T21" i="87" a="1"/>
  <c r="T21" i="87" s="1"/>
  <c r="S21" i="87" a="1"/>
  <c r="S21" i="87" s="1"/>
  <c r="R21" i="87" a="1"/>
  <c r="R21" i="87" s="1"/>
  <c r="Q21" i="87" a="1"/>
  <c r="Q21" i="87" s="1"/>
  <c r="P21" i="87"/>
  <c r="P21" i="87" a="1"/>
  <c r="O21" i="87" a="1"/>
  <c r="O21" i="87" s="1"/>
  <c r="N21" i="87" a="1"/>
  <c r="N21" i="87" s="1"/>
  <c r="M21" i="87"/>
  <c r="M21" i="87" a="1"/>
  <c r="L21" i="87" a="1"/>
  <c r="L21" i="87" s="1"/>
  <c r="K21" i="87"/>
  <c r="K21" i="87" a="1"/>
  <c r="J21" i="87" a="1"/>
  <c r="J21" i="87" s="1"/>
  <c r="I21" i="87"/>
  <c r="I21" i="87" a="1"/>
  <c r="H21" i="87" a="1"/>
  <c r="H21" i="87" s="1"/>
  <c r="G21" i="87" a="1"/>
  <c r="G21" i="87" s="1"/>
  <c r="F21" i="87" a="1"/>
  <c r="F21" i="87" s="1"/>
  <c r="E21" i="87"/>
  <c r="E21" i="87" a="1"/>
  <c r="D21" i="87" a="1"/>
  <c r="D21" i="87" s="1"/>
  <c r="C21" i="87"/>
  <c r="W20" i="87" a="1"/>
  <c r="W20" i="87" s="1"/>
  <c r="V20" i="87" a="1"/>
  <c r="V20" i="87" s="1"/>
  <c r="U20" i="87" a="1"/>
  <c r="U20" i="87" s="1"/>
  <c r="T20" i="87" a="1"/>
  <c r="T20" i="87" s="1"/>
  <c r="S20" i="87" a="1"/>
  <c r="S20" i="87" s="1"/>
  <c r="R20" i="87"/>
  <c r="R20" i="87" a="1"/>
  <c r="Q20" i="87" a="1"/>
  <c r="Q20" i="87" s="1"/>
  <c r="P20" i="87" a="1"/>
  <c r="P20" i="87" s="1"/>
  <c r="O20" i="87" a="1"/>
  <c r="O20" i="87" s="1"/>
  <c r="N20" i="87"/>
  <c r="N20" i="87" a="1"/>
  <c r="M20" i="87" a="1"/>
  <c r="M20" i="87" s="1"/>
  <c r="L20" i="87" a="1"/>
  <c r="L20" i="87" s="1"/>
  <c r="K20" i="87" a="1"/>
  <c r="K20" i="87" s="1"/>
  <c r="J20" i="87"/>
  <c r="J20" i="87" a="1"/>
  <c r="I20" i="87" a="1"/>
  <c r="I20" i="87" s="1"/>
  <c r="H20" i="87" a="1"/>
  <c r="H20" i="87" s="1"/>
  <c r="G20" i="87" a="1"/>
  <c r="G20" i="87" s="1"/>
  <c r="F20" i="87" a="1"/>
  <c r="F20" i="87" s="1"/>
  <c r="E20" i="87" a="1"/>
  <c r="E20" i="87" s="1"/>
  <c r="D20" i="87" a="1"/>
  <c r="D20" i="87" s="1"/>
  <c r="C20" i="87"/>
  <c r="W19" i="87" a="1"/>
  <c r="W19" i="87" s="1"/>
  <c r="V19" i="87"/>
  <c r="V19" i="87" a="1"/>
  <c r="U19" i="87" a="1"/>
  <c r="U19" i="87" s="1"/>
  <c r="T19" i="87" a="1"/>
  <c r="T19" i="87" s="1"/>
  <c r="S19" i="87"/>
  <c r="S19" i="87" a="1"/>
  <c r="R19" i="87" a="1"/>
  <c r="R19" i="87" s="1"/>
  <c r="Q19" i="87"/>
  <c r="Q19" i="87" a="1"/>
  <c r="P19" i="87" a="1"/>
  <c r="P19" i="87" s="1"/>
  <c r="O19" i="87"/>
  <c r="O19" i="87" a="1"/>
  <c r="N19" i="87" a="1"/>
  <c r="N19" i="87" s="1"/>
  <c r="M19" i="87" a="1"/>
  <c r="M19" i="87" s="1"/>
  <c r="L19" i="87" a="1"/>
  <c r="L19" i="87" s="1"/>
  <c r="K19" i="87" a="1"/>
  <c r="K19" i="87" s="1"/>
  <c r="J19" i="87" a="1"/>
  <c r="J19" i="87" s="1"/>
  <c r="I19" i="87" a="1"/>
  <c r="I19" i="87" s="1"/>
  <c r="H19" i="87" a="1"/>
  <c r="H19" i="87" s="1"/>
  <c r="G19" i="87"/>
  <c r="G19" i="87" a="1"/>
  <c r="F19" i="87"/>
  <c r="F19" i="87" a="1"/>
  <c r="E19" i="87"/>
  <c r="E19" i="87" a="1"/>
  <c r="D19" i="87" a="1"/>
  <c r="D19" i="87" s="1"/>
  <c r="C19" i="87"/>
  <c r="W18" i="87" a="1"/>
  <c r="W18" i="87" s="1"/>
  <c r="V18" i="87"/>
  <c r="V18" i="87" a="1"/>
  <c r="U18" i="87" a="1"/>
  <c r="U18" i="87" s="1"/>
  <c r="T18" i="87" a="1"/>
  <c r="T18" i="87" s="1"/>
  <c r="S18" i="87" a="1"/>
  <c r="S18" i="87" s="1"/>
  <c r="R18" i="87" a="1"/>
  <c r="R18" i="87" s="1"/>
  <c r="Q18" i="87" a="1"/>
  <c r="Q18" i="87" s="1"/>
  <c r="P18" i="87" a="1"/>
  <c r="P18" i="87" s="1"/>
  <c r="O18" i="87"/>
  <c r="O18" i="87" a="1"/>
  <c r="N18" i="87" a="1"/>
  <c r="N18" i="87" s="1"/>
  <c r="M18" i="87" a="1"/>
  <c r="M18" i="87" s="1"/>
  <c r="L18" i="87" a="1"/>
  <c r="L18" i="87" s="1"/>
  <c r="K18" i="87"/>
  <c r="K18" i="87" a="1"/>
  <c r="J18" i="87" a="1"/>
  <c r="J18" i="87" s="1"/>
  <c r="I18" i="87" a="1"/>
  <c r="I18" i="87" s="1"/>
  <c r="H18" i="87" a="1"/>
  <c r="H18" i="87" s="1"/>
  <c r="G18" i="87"/>
  <c r="G18" i="87" a="1"/>
  <c r="F18" i="87" a="1"/>
  <c r="F18" i="87" s="1"/>
  <c r="E18" i="87" a="1"/>
  <c r="E18" i="87" s="1"/>
  <c r="D18" i="87" a="1"/>
  <c r="D18" i="87" s="1"/>
  <c r="C18" i="87"/>
  <c r="W17" i="87" a="1"/>
  <c r="W17" i="87" s="1"/>
  <c r="V17" i="87"/>
  <c r="V17" i="87" a="1"/>
  <c r="U17" i="87" a="1"/>
  <c r="U17" i="87" s="1"/>
  <c r="T17" i="87"/>
  <c r="T17" i="87" a="1"/>
  <c r="S17" i="87" a="1"/>
  <c r="S17" i="87" s="1"/>
  <c r="R17" i="87" a="1"/>
  <c r="R17" i="87" s="1"/>
  <c r="Q17" i="87" a="1"/>
  <c r="Q17" i="87" s="1"/>
  <c r="P17" i="87" a="1"/>
  <c r="P17" i="87" s="1"/>
  <c r="O17" i="87"/>
  <c r="O17" i="87" a="1"/>
  <c r="N17" i="87" a="1"/>
  <c r="N17" i="87" s="1"/>
  <c r="M17" i="87" a="1"/>
  <c r="M17" i="87" s="1"/>
  <c r="L17" i="87" a="1"/>
  <c r="L17" i="87" s="1"/>
  <c r="K17" i="87"/>
  <c r="K17" i="87" a="1"/>
  <c r="J17" i="87" a="1"/>
  <c r="J17" i="87" s="1"/>
  <c r="I17" i="87" a="1"/>
  <c r="I17" i="87" s="1"/>
  <c r="H17" i="87"/>
  <c r="H17" i="87" a="1"/>
  <c r="G17" i="87" a="1"/>
  <c r="G17" i="87" s="1"/>
  <c r="F17" i="87"/>
  <c r="F17" i="87" a="1"/>
  <c r="E17" i="87" a="1"/>
  <c r="E17" i="87" s="1"/>
  <c r="D17" i="87" a="1"/>
  <c r="D17" i="87" s="1"/>
  <c r="C17" i="87"/>
  <c r="W16" i="87" a="1"/>
  <c r="W16" i="87" s="1"/>
  <c r="V16" i="87" a="1"/>
  <c r="V16" i="87" s="1"/>
  <c r="U16" i="87" a="1"/>
  <c r="U16" i="87" s="1"/>
  <c r="T16" i="87" a="1"/>
  <c r="T16" i="87" s="1"/>
  <c r="S16" i="87"/>
  <c r="S16" i="87" a="1"/>
  <c r="R16" i="87" a="1"/>
  <c r="R16" i="87" s="1"/>
  <c r="Q16" i="87" a="1"/>
  <c r="Q16" i="87" s="1"/>
  <c r="P16" i="87"/>
  <c r="P16" i="87" a="1"/>
  <c r="O16" i="87" a="1"/>
  <c r="O16" i="87" s="1"/>
  <c r="N16" i="87" a="1"/>
  <c r="N16" i="87" s="1"/>
  <c r="M16" i="87" a="1"/>
  <c r="M16" i="87" s="1"/>
  <c r="L16" i="87" a="1"/>
  <c r="L16" i="87" s="1"/>
  <c r="K16" i="87" a="1"/>
  <c r="K16" i="87" s="1"/>
  <c r="J16" i="87" a="1"/>
  <c r="J16" i="87" s="1"/>
  <c r="I16" i="87" a="1"/>
  <c r="I16" i="87" s="1"/>
  <c r="H16" i="87" a="1"/>
  <c r="H16" i="87" s="1"/>
  <c r="G16" i="87" a="1"/>
  <c r="G16" i="87" s="1"/>
  <c r="F16" i="87" a="1"/>
  <c r="F16" i="87" s="1"/>
  <c r="E16" i="87" a="1"/>
  <c r="E16" i="87" s="1"/>
  <c r="D16" i="87"/>
  <c r="D16" i="87" a="1"/>
  <c r="C16" i="87"/>
  <c r="W15" i="87" a="1"/>
  <c r="W15" i="87" s="1"/>
  <c r="V15" i="87" a="1"/>
  <c r="V15" i="87" s="1"/>
  <c r="U15" i="87" a="1"/>
  <c r="U15" i="87" s="1"/>
  <c r="T15" i="87" a="1"/>
  <c r="T15" i="87" s="1"/>
  <c r="S15" i="87" a="1"/>
  <c r="S15" i="87" s="1"/>
  <c r="R15" i="87" a="1"/>
  <c r="R15" i="87" s="1"/>
  <c r="Q15" i="87"/>
  <c r="Q15" i="87" a="1"/>
  <c r="P15" i="87"/>
  <c r="P15" i="87" a="1"/>
  <c r="O15" i="87"/>
  <c r="O15" i="87" a="1"/>
  <c r="N15" i="87" a="1"/>
  <c r="N15" i="87" s="1"/>
  <c r="M15" i="87" a="1"/>
  <c r="M15" i="87" s="1"/>
  <c r="L15" i="87" a="1"/>
  <c r="L15" i="87" s="1"/>
  <c r="K15" i="87"/>
  <c r="K15" i="87" a="1"/>
  <c r="J15" i="87" a="1"/>
  <c r="J15" i="87" s="1"/>
  <c r="I15" i="87" a="1"/>
  <c r="I15" i="87" s="1"/>
  <c r="H15" i="87"/>
  <c r="H15" i="87" a="1"/>
  <c r="G15" i="87" a="1"/>
  <c r="G15" i="87" s="1"/>
  <c r="F15" i="87" a="1"/>
  <c r="F15" i="87" s="1"/>
  <c r="E15" i="87"/>
  <c r="E15" i="87" a="1"/>
  <c r="D15" i="87" a="1"/>
  <c r="D15" i="87" s="1"/>
  <c r="C15" i="87"/>
  <c r="W14" i="87" a="1"/>
  <c r="W14" i="87" s="1"/>
  <c r="V14" i="87" a="1"/>
  <c r="V14" i="87" s="1"/>
  <c r="U14" i="87" a="1"/>
  <c r="U14" i="87" s="1"/>
  <c r="T14" i="87" a="1"/>
  <c r="T14" i="87" s="1"/>
  <c r="S14" i="87" a="1"/>
  <c r="S14" i="87" s="1"/>
  <c r="R14" i="87" a="1"/>
  <c r="R14" i="87" s="1"/>
  <c r="Q14" i="87" a="1"/>
  <c r="Q14" i="87" s="1"/>
  <c r="P14" i="87"/>
  <c r="P14" i="87" a="1"/>
  <c r="O14" i="87" a="1"/>
  <c r="O14" i="87" s="1"/>
  <c r="N14" i="87" a="1"/>
  <c r="N14" i="87" s="1"/>
  <c r="M14" i="87" a="1"/>
  <c r="M14" i="87" s="1"/>
  <c r="L14" i="87"/>
  <c r="L14" i="87" a="1"/>
  <c r="K14" i="87" a="1"/>
  <c r="K14" i="87" s="1"/>
  <c r="J14" i="87" a="1"/>
  <c r="J14" i="87" s="1"/>
  <c r="I14" i="87"/>
  <c r="I14" i="87" a="1"/>
  <c r="H14" i="87" a="1"/>
  <c r="H14" i="87" s="1"/>
  <c r="G14" i="87" a="1"/>
  <c r="G14" i="87" s="1"/>
  <c r="F14" i="87" a="1"/>
  <c r="F14" i="87" s="1"/>
  <c r="E14" i="87" a="1"/>
  <c r="E14" i="87" s="1"/>
  <c r="D14" i="87"/>
  <c r="D14" i="87" a="1"/>
  <c r="C14" i="87"/>
  <c r="W13" i="87" a="1"/>
  <c r="W13" i="87" s="1"/>
  <c r="V13" i="87"/>
  <c r="V13" i="87" a="1"/>
  <c r="U13" i="87" a="1"/>
  <c r="U13" i="87" s="1"/>
  <c r="T13" i="87"/>
  <c r="T13" i="87" a="1"/>
  <c r="S13" i="87" a="1"/>
  <c r="S13" i="87" s="1"/>
  <c r="R13" i="87" a="1"/>
  <c r="R13" i="87" s="1"/>
  <c r="Q13" i="87"/>
  <c r="Q13" i="87" a="1"/>
  <c r="P13" i="87" a="1"/>
  <c r="P13" i="87" s="1"/>
  <c r="O13" i="87" a="1"/>
  <c r="O13" i="87" s="1"/>
  <c r="N13" i="87"/>
  <c r="N13" i="87" a="1"/>
  <c r="M13" i="87" a="1"/>
  <c r="M13" i="87" s="1"/>
  <c r="L13" i="87"/>
  <c r="L13" i="87" a="1"/>
  <c r="K13" i="87" a="1"/>
  <c r="K13" i="87" s="1"/>
  <c r="J13" i="87"/>
  <c r="J13" i="87" a="1"/>
  <c r="I13" i="87"/>
  <c r="I13" i="87" a="1"/>
  <c r="H13" i="87" a="1"/>
  <c r="H13" i="87" s="1"/>
  <c r="G13" i="87" a="1"/>
  <c r="G13" i="87" s="1"/>
  <c r="F13" i="87" a="1"/>
  <c r="F13" i="87" s="1"/>
  <c r="E13" i="87"/>
  <c r="E13" i="87" a="1"/>
  <c r="D13" i="87" a="1"/>
  <c r="D13" i="87" s="1"/>
  <c r="C13" i="87"/>
  <c r="W12" i="87" a="1"/>
  <c r="W12" i="87" s="1"/>
  <c r="V12" i="87" a="1"/>
  <c r="V12" i="87" s="1"/>
  <c r="U12" i="87" a="1"/>
  <c r="U12" i="87" s="1"/>
  <c r="T12" i="87" a="1"/>
  <c r="T12" i="87" s="1"/>
  <c r="S12" i="87" a="1"/>
  <c r="S12" i="87" s="1"/>
  <c r="R12" i="87" a="1"/>
  <c r="R12" i="87" s="1"/>
  <c r="Q12" i="87"/>
  <c r="Q12" i="87" a="1"/>
  <c r="P12" i="87" a="1"/>
  <c r="P12" i="87" s="1"/>
  <c r="O12" i="87" a="1"/>
  <c r="O12" i="87" s="1"/>
  <c r="N12" i="87"/>
  <c r="N12" i="87" a="1"/>
  <c r="M12" i="87" a="1"/>
  <c r="M12" i="87" s="1"/>
  <c r="L12" i="87" a="1"/>
  <c r="L12" i="87" s="1"/>
  <c r="K12" i="87" a="1"/>
  <c r="K12" i="87" s="1"/>
  <c r="J12" i="87" a="1"/>
  <c r="J12" i="87" s="1"/>
  <c r="I12" i="87"/>
  <c r="I12" i="87" a="1"/>
  <c r="H12" i="87" a="1"/>
  <c r="H12" i="87" s="1"/>
  <c r="G12" i="87" a="1"/>
  <c r="G12" i="87" s="1"/>
  <c r="F12" i="87"/>
  <c r="F12" i="87" a="1"/>
  <c r="E12" i="87" a="1"/>
  <c r="E12" i="87" s="1"/>
  <c r="D12" i="87" a="1"/>
  <c r="D12" i="87" s="1"/>
  <c r="C12" i="87"/>
  <c r="W11" i="87" a="1"/>
  <c r="W11" i="87" s="1"/>
  <c r="V11" i="87"/>
  <c r="V11" i="87" a="1"/>
  <c r="U11" i="87" a="1"/>
  <c r="U11" i="87" s="1"/>
  <c r="T11" i="87" a="1"/>
  <c r="T11" i="87" s="1"/>
  <c r="S11" i="87"/>
  <c r="S11" i="87" a="1"/>
  <c r="R11" i="87" a="1"/>
  <c r="R11" i="87" s="1"/>
  <c r="Q11" i="87"/>
  <c r="Q11" i="87" a="1"/>
  <c r="P11" i="87" a="1"/>
  <c r="P11" i="87" s="1"/>
  <c r="O11" i="87"/>
  <c r="O11" i="87" a="1"/>
  <c r="N11" i="87"/>
  <c r="N11" i="87" a="1"/>
  <c r="M11" i="87" a="1"/>
  <c r="M11" i="87" s="1"/>
  <c r="L11" i="87" a="1"/>
  <c r="L11" i="87" s="1"/>
  <c r="K11" i="87"/>
  <c r="K11" i="87" a="1"/>
  <c r="J11" i="87"/>
  <c r="J11" i="87" a="1"/>
  <c r="I11" i="87" a="1"/>
  <c r="I11" i="87" s="1"/>
  <c r="H11" i="87" a="1"/>
  <c r="H11" i="87" s="1"/>
  <c r="G11" i="87"/>
  <c r="G11" i="87" a="1"/>
  <c r="F11" i="87" a="1"/>
  <c r="F11" i="87" s="1"/>
  <c r="E11" i="87"/>
  <c r="E11" i="87" a="1"/>
  <c r="D11" i="87" a="1"/>
  <c r="D11" i="87" s="1"/>
  <c r="C11" i="87"/>
  <c r="W10" i="87"/>
  <c r="W10" i="87" a="1"/>
  <c r="V10" i="87" a="1"/>
  <c r="V10" i="87" s="1"/>
  <c r="U10" i="87" a="1"/>
  <c r="U10" i="87" s="1"/>
  <c r="T10" i="87" a="1"/>
  <c r="T10" i="87" s="1"/>
  <c r="S10" i="87" a="1"/>
  <c r="S10" i="87" s="1"/>
  <c r="R10" i="87"/>
  <c r="R10" i="87" a="1"/>
  <c r="Q10" i="87" a="1"/>
  <c r="Q10" i="87" s="1"/>
  <c r="P10" i="87" a="1"/>
  <c r="P10" i="87" s="1"/>
  <c r="O10" i="87"/>
  <c r="O10" i="87" a="1"/>
  <c r="N10" i="87" a="1"/>
  <c r="N10" i="87" s="1"/>
  <c r="M10" i="87" a="1"/>
  <c r="M10" i="87" s="1"/>
  <c r="L10" i="87" a="1"/>
  <c r="L10" i="87" s="1"/>
  <c r="K10" i="87" a="1"/>
  <c r="K10" i="87" s="1"/>
  <c r="J10" i="87"/>
  <c r="J10" i="87" a="1"/>
  <c r="I10" i="87" a="1"/>
  <c r="I10" i="87" s="1"/>
  <c r="H10" i="87" a="1"/>
  <c r="H10" i="87" s="1"/>
  <c r="G10" i="87"/>
  <c r="G10" i="87" a="1"/>
  <c r="F10" i="87" a="1"/>
  <c r="F10" i="87" s="1"/>
  <c r="E10" i="87" a="1"/>
  <c r="E10" i="87" s="1"/>
  <c r="D10" i="87" a="1"/>
  <c r="D10" i="87" s="1"/>
  <c r="C10" i="87"/>
  <c r="W8" i="87" a="1"/>
  <c r="W8" i="87" s="1"/>
  <c r="V8" i="87"/>
  <c r="V8" i="87" a="1"/>
  <c r="U8" i="87" a="1"/>
  <c r="U8" i="87" s="1"/>
  <c r="T8" i="87" a="1"/>
  <c r="T8" i="87" s="1"/>
  <c r="S8" i="87" a="1"/>
  <c r="S8" i="87" s="1"/>
  <c r="R8" i="87"/>
  <c r="R8" i="87" a="1"/>
  <c r="Q8" i="87" a="1"/>
  <c r="Q8" i="87" s="1"/>
  <c r="P8" i="87"/>
  <c r="P8" i="87" a="1"/>
  <c r="O8" i="87"/>
  <c r="O8" i="87" a="1"/>
  <c r="N8" i="87" a="1"/>
  <c r="N8" i="87" s="1"/>
  <c r="M8" i="87" a="1"/>
  <c r="M8" i="87" s="1"/>
  <c r="L8" i="87" a="1"/>
  <c r="L8" i="87" s="1"/>
  <c r="K8" i="87"/>
  <c r="K8" i="87" a="1"/>
  <c r="J8" i="87" a="1"/>
  <c r="J8" i="87" s="1"/>
  <c r="I8" i="87" a="1"/>
  <c r="I8" i="87" s="1"/>
  <c r="H8" i="87"/>
  <c r="H8" i="87" a="1"/>
  <c r="G8" i="87"/>
  <c r="G8" i="87" a="1"/>
  <c r="F8" i="87"/>
  <c r="F8" i="87" a="1"/>
  <c r="E8" i="87" a="1"/>
  <c r="E8" i="87" s="1"/>
  <c r="D8" i="87"/>
  <c r="D8" i="87" a="1"/>
  <c r="C7" i="87"/>
  <c r="C6" i="87"/>
  <c r="C5" i="87"/>
  <c r="C4" i="87"/>
  <c r="C4" i="84"/>
  <c r="C7" i="84"/>
  <c r="B4" i="83"/>
  <c r="B5" i="83"/>
  <c r="B6" i="83"/>
  <c r="F9" i="102" l="1"/>
  <c r="F10" i="102" s="1"/>
  <c r="F17" i="102" s="1"/>
  <c r="G9" i="102"/>
  <c r="G10" i="102" s="1"/>
  <c r="E9" i="102"/>
  <c r="E10" i="102" s="1"/>
  <c r="W21" i="86" a="1"/>
  <c r="W21" i="86" s="1"/>
  <c r="V21" i="86" a="1"/>
  <c r="V21" i="86" s="1"/>
  <c r="U21" i="86" a="1"/>
  <c r="U21" i="86" s="1"/>
  <c r="T21" i="86" a="1"/>
  <c r="T21" i="86" s="1"/>
  <c r="S21" i="86" a="1"/>
  <c r="S21" i="86" s="1"/>
  <c r="R21" i="86" a="1"/>
  <c r="R21" i="86" s="1"/>
  <c r="Q21" i="86" a="1"/>
  <c r="Q21" i="86" s="1"/>
  <c r="P21" i="86" a="1"/>
  <c r="P21" i="86" s="1"/>
  <c r="O21" i="86" a="1"/>
  <c r="O21" i="86" s="1"/>
  <c r="N21" i="86" a="1"/>
  <c r="N21" i="86" s="1"/>
  <c r="M21" i="86" a="1"/>
  <c r="M21" i="86" s="1"/>
  <c r="L21" i="86" a="1"/>
  <c r="L21" i="86" s="1"/>
  <c r="K21" i="86" a="1"/>
  <c r="K21" i="86" s="1"/>
  <c r="J21" i="86" a="1"/>
  <c r="J21" i="86" s="1"/>
  <c r="I21" i="86" a="1"/>
  <c r="I21" i="86" s="1"/>
  <c r="H21" i="86" a="1"/>
  <c r="H21" i="86" s="1"/>
  <c r="G21" i="86" a="1"/>
  <c r="G21" i="86" s="1"/>
  <c r="F21" i="86" a="1"/>
  <c r="F21" i="86" s="1"/>
  <c r="E21" i="86" a="1"/>
  <c r="E21" i="86" s="1"/>
  <c r="D21" i="86" a="1"/>
  <c r="D21" i="86" s="1"/>
  <c r="C21" i="86"/>
  <c r="W20" i="86"/>
  <c r="W20" i="86" a="1"/>
  <c r="V20" i="86"/>
  <c r="V20" i="86" a="1"/>
  <c r="U20" i="86" a="1"/>
  <c r="U20" i="86" s="1"/>
  <c r="T20" i="86" a="1"/>
  <c r="T20" i="86" s="1"/>
  <c r="S20" i="86" a="1"/>
  <c r="S20" i="86" s="1"/>
  <c r="R20" i="86" a="1"/>
  <c r="R20" i="86" s="1"/>
  <c r="Q20" i="86" a="1"/>
  <c r="Q20" i="86" s="1"/>
  <c r="P20" i="86" a="1"/>
  <c r="P20" i="86" s="1"/>
  <c r="O20" i="86"/>
  <c r="O20" i="86" a="1"/>
  <c r="N20" i="86" a="1"/>
  <c r="N20" i="86" s="1"/>
  <c r="M20" i="86" a="1"/>
  <c r="M20" i="86" s="1"/>
  <c r="L20" i="86" a="1"/>
  <c r="L20" i="86" s="1"/>
  <c r="K20" i="86" a="1"/>
  <c r="K20" i="86" s="1"/>
  <c r="J20" i="86" a="1"/>
  <c r="J20" i="86" s="1"/>
  <c r="I20" i="86" a="1"/>
  <c r="I20" i="86" s="1"/>
  <c r="H20" i="86" a="1"/>
  <c r="H20" i="86" s="1"/>
  <c r="G20" i="86" a="1"/>
  <c r="G20" i="86" s="1"/>
  <c r="F20" i="86" a="1"/>
  <c r="F20" i="86" s="1"/>
  <c r="E20" i="86" a="1"/>
  <c r="E20" i="86" s="1"/>
  <c r="D20" i="86" a="1"/>
  <c r="D20" i="86" s="1"/>
  <c r="C20" i="86"/>
  <c r="W19" i="86" a="1"/>
  <c r="W19" i="86" s="1"/>
  <c r="V19" i="86" a="1"/>
  <c r="V19" i="86" s="1"/>
  <c r="U19" i="86" a="1"/>
  <c r="U19" i="86" s="1"/>
  <c r="T19" i="86"/>
  <c r="T19" i="86" a="1"/>
  <c r="S19" i="86" a="1"/>
  <c r="S19" i="86" s="1"/>
  <c r="R19" i="86" a="1"/>
  <c r="R19" i="86" s="1"/>
  <c r="Q19" i="86" a="1"/>
  <c r="Q19" i="86" s="1"/>
  <c r="P19" i="86" a="1"/>
  <c r="P19" i="86" s="1"/>
  <c r="O19" i="86"/>
  <c r="O19" i="86" a="1"/>
  <c r="N19" i="86" a="1"/>
  <c r="N19" i="86" s="1"/>
  <c r="M19" i="86" a="1"/>
  <c r="M19" i="86" s="1"/>
  <c r="L19" i="86" a="1"/>
  <c r="L19" i="86" s="1"/>
  <c r="K19" i="86" a="1"/>
  <c r="K19" i="86" s="1"/>
  <c r="J19" i="86" a="1"/>
  <c r="J19" i="86" s="1"/>
  <c r="I19" i="86" a="1"/>
  <c r="I19" i="86" s="1"/>
  <c r="H19" i="86" a="1"/>
  <c r="H19" i="86" s="1"/>
  <c r="G19" i="86" a="1"/>
  <c r="G19" i="86" s="1"/>
  <c r="F19" i="86" a="1"/>
  <c r="F19" i="86" s="1"/>
  <c r="E19" i="86" a="1"/>
  <c r="E19" i="86" s="1"/>
  <c r="D19" i="86" a="1"/>
  <c r="D19" i="86" s="1"/>
  <c r="C19" i="86"/>
  <c r="W18" i="86" a="1"/>
  <c r="W18" i="86" s="1"/>
  <c r="V18" i="86" a="1"/>
  <c r="V18" i="86" s="1"/>
  <c r="U18" i="86" a="1"/>
  <c r="U18" i="86" s="1"/>
  <c r="T18" i="86" a="1"/>
  <c r="T18" i="86" s="1"/>
  <c r="S18" i="86" a="1"/>
  <c r="S18" i="86" s="1"/>
  <c r="R18" i="86" a="1"/>
  <c r="R18" i="86" s="1"/>
  <c r="Q18" i="86" a="1"/>
  <c r="Q18" i="86" s="1"/>
  <c r="P18" i="86" a="1"/>
  <c r="P18" i="86" s="1"/>
  <c r="O18" i="86" a="1"/>
  <c r="O18" i="86" s="1"/>
  <c r="N18" i="86" a="1"/>
  <c r="N18" i="86" s="1"/>
  <c r="M18" i="86" a="1"/>
  <c r="M18" i="86" s="1"/>
  <c r="L18" i="86" a="1"/>
  <c r="L18" i="86" s="1"/>
  <c r="K18" i="86" a="1"/>
  <c r="K18" i="86" s="1"/>
  <c r="J18" i="86" a="1"/>
  <c r="J18" i="86" s="1"/>
  <c r="I18" i="86" a="1"/>
  <c r="I18" i="86" s="1"/>
  <c r="H18" i="86"/>
  <c r="H18" i="86" a="1"/>
  <c r="G18" i="86" a="1"/>
  <c r="G18" i="86" s="1"/>
  <c r="F18" i="86" a="1"/>
  <c r="F18" i="86" s="1"/>
  <c r="E18" i="86" a="1"/>
  <c r="E18" i="86" s="1"/>
  <c r="D18" i="86" a="1"/>
  <c r="D18" i="86" s="1"/>
  <c r="C18" i="86"/>
  <c r="W17" i="86" a="1"/>
  <c r="W17" i="86" s="1"/>
  <c r="V17" i="86" a="1"/>
  <c r="V17" i="86" s="1"/>
  <c r="U17" i="86" a="1"/>
  <c r="U17" i="86" s="1"/>
  <c r="T17" i="86" a="1"/>
  <c r="T17" i="86" s="1"/>
  <c r="S17" i="86" a="1"/>
  <c r="S17" i="86" s="1"/>
  <c r="R17" i="86" a="1"/>
  <c r="R17" i="86" s="1"/>
  <c r="Q17" i="86" a="1"/>
  <c r="Q17" i="86" s="1"/>
  <c r="P17" i="86" a="1"/>
  <c r="P17" i="86" s="1"/>
  <c r="O17" i="86" a="1"/>
  <c r="O17" i="86" s="1"/>
  <c r="N17" i="86" a="1"/>
  <c r="N17" i="86" s="1"/>
  <c r="M17" i="86" a="1"/>
  <c r="M17" i="86" s="1"/>
  <c r="L17" i="86" a="1"/>
  <c r="L17" i="86" s="1"/>
  <c r="K17" i="86" a="1"/>
  <c r="K17" i="86" s="1"/>
  <c r="J17" i="86" a="1"/>
  <c r="J17" i="86" s="1"/>
  <c r="I17" i="86" a="1"/>
  <c r="I17" i="86" s="1"/>
  <c r="H17" i="86" a="1"/>
  <c r="H17" i="86" s="1"/>
  <c r="G17" i="86" a="1"/>
  <c r="G17" i="86" s="1"/>
  <c r="F17" i="86" a="1"/>
  <c r="F17" i="86" s="1"/>
  <c r="E17" i="86" a="1"/>
  <c r="E17" i="86" s="1"/>
  <c r="D17" i="86" a="1"/>
  <c r="D17" i="86" s="1"/>
  <c r="C17" i="86"/>
  <c r="W16" i="86" a="1"/>
  <c r="W16" i="86" s="1"/>
  <c r="V16" i="86" a="1"/>
  <c r="V16" i="86" s="1"/>
  <c r="U16" i="86" a="1"/>
  <c r="U16" i="86" s="1"/>
  <c r="T16" i="86" a="1"/>
  <c r="T16" i="86" s="1"/>
  <c r="S16" i="86" a="1"/>
  <c r="S16" i="86" s="1"/>
  <c r="R16" i="86" a="1"/>
  <c r="R16" i="86" s="1"/>
  <c r="Q16" i="86" a="1"/>
  <c r="Q16" i="86" s="1"/>
  <c r="P16" i="86" a="1"/>
  <c r="P16" i="86" s="1"/>
  <c r="O16" i="86" a="1"/>
  <c r="O16" i="86" s="1"/>
  <c r="N16" i="86" a="1"/>
  <c r="N16" i="86" s="1"/>
  <c r="M16" i="86" a="1"/>
  <c r="M16" i="86" s="1"/>
  <c r="L16" i="86" a="1"/>
  <c r="L16" i="86" s="1"/>
  <c r="K16" i="86" a="1"/>
  <c r="K16" i="86" s="1"/>
  <c r="J16" i="86" a="1"/>
  <c r="J16" i="86" s="1"/>
  <c r="I16" i="86" a="1"/>
  <c r="I16" i="86" s="1"/>
  <c r="H16" i="86" a="1"/>
  <c r="H16" i="86" s="1"/>
  <c r="G16" i="86" a="1"/>
  <c r="G16" i="86" s="1"/>
  <c r="F16" i="86" a="1"/>
  <c r="F16" i="86" s="1"/>
  <c r="E16" i="86" a="1"/>
  <c r="E16" i="86" s="1"/>
  <c r="D16" i="86" a="1"/>
  <c r="D16" i="86" s="1"/>
  <c r="C16" i="86"/>
  <c r="W15" i="86" a="1"/>
  <c r="W15" i="86" s="1"/>
  <c r="V15" i="86" a="1"/>
  <c r="V15" i="86" s="1"/>
  <c r="U15" i="86"/>
  <c r="U15" i="86" a="1"/>
  <c r="T15" i="86" a="1"/>
  <c r="T15" i="86" s="1"/>
  <c r="S15" i="86" a="1"/>
  <c r="S15" i="86" s="1"/>
  <c r="R15" i="86" a="1"/>
  <c r="R15" i="86" s="1"/>
  <c r="Q15" i="86" a="1"/>
  <c r="Q15" i="86" s="1"/>
  <c r="P15" i="86" a="1"/>
  <c r="P15" i="86" s="1"/>
  <c r="O15" i="86" a="1"/>
  <c r="O15" i="86" s="1"/>
  <c r="N15" i="86" a="1"/>
  <c r="N15" i="86" s="1"/>
  <c r="M15" i="86" a="1"/>
  <c r="M15" i="86" s="1"/>
  <c r="L15" i="86" a="1"/>
  <c r="L15" i="86" s="1"/>
  <c r="K15" i="86" a="1"/>
  <c r="K15" i="86" s="1"/>
  <c r="J15" i="86" a="1"/>
  <c r="J15" i="86" s="1"/>
  <c r="I15" i="86" a="1"/>
  <c r="I15" i="86" s="1"/>
  <c r="H15" i="86" a="1"/>
  <c r="H15" i="86" s="1"/>
  <c r="G15" i="86" a="1"/>
  <c r="G15" i="86" s="1"/>
  <c r="F15" i="86" a="1"/>
  <c r="F15" i="86" s="1"/>
  <c r="E15" i="86" a="1"/>
  <c r="E15" i="86" s="1"/>
  <c r="D15" i="86" a="1"/>
  <c r="D15" i="86" s="1"/>
  <c r="C15" i="86"/>
  <c r="W14" i="86" a="1"/>
  <c r="W14" i="86" s="1"/>
  <c r="V14" i="86" a="1"/>
  <c r="V14" i="86" s="1"/>
  <c r="U14" i="86" a="1"/>
  <c r="U14" i="86" s="1"/>
  <c r="T14" i="86" a="1"/>
  <c r="T14" i="86" s="1"/>
  <c r="S14" i="86" a="1"/>
  <c r="S14" i="86" s="1"/>
  <c r="R14" i="86" a="1"/>
  <c r="R14" i="86" s="1"/>
  <c r="Q14" i="86" a="1"/>
  <c r="Q14" i="86" s="1"/>
  <c r="P14" i="86" a="1"/>
  <c r="P14" i="86" s="1"/>
  <c r="O14" i="86" a="1"/>
  <c r="O14" i="86" s="1"/>
  <c r="N14" i="86" a="1"/>
  <c r="N14" i="86" s="1"/>
  <c r="M14" i="86" a="1"/>
  <c r="M14" i="86" s="1"/>
  <c r="L14" i="86" a="1"/>
  <c r="L14" i="86" s="1"/>
  <c r="K14" i="86" a="1"/>
  <c r="K14" i="86" s="1"/>
  <c r="J14" i="86" a="1"/>
  <c r="J14" i="86" s="1"/>
  <c r="I14" i="86" a="1"/>
  <c r="I14" i="86" s="1"/>
  <c r="H14" i="86" a="1"/>
  <c r="H14" i="86" s="1"/>
  <c r="G14" i="86" a="1"/>
  <c r="G14" i="86" s="1"/>
  <c r="F14" i="86" a="1"/>
  <c r="F14" i="86" s="1"/>
  <c r="E14" i="86"/>
  <c r="E14" i="86" a="1"/>
  <c r="D14" i="86"/>
  <c r="D14" i="86" a="1"/>
  <c r="C14" i="86"/>
  <c r="W13" i="86"/>
  <c r="W13" i="86" a="1"/>
  <c r="V13" i="86" a="1"/>
  <c r="V13" i="86" s="1"/>
  <c r="U13" i="86" a="1"/>
  <c r="U13" i="86" s="1"/>
  <c r="T13" i="86" a="1"/>
  <c r="T13" i="86" s="1"/>
  <c r="S13" i="86" a="1"/>
  <c r="S13" i="86" s="1"/>
  <c r="R13" i="86" a="1"/>
  <c r="R13" i="86" s="1"/>
  <c r="Q13" i="86" a="1"/>
  <c r="Q13" i="86" s="1"/>
  <c r="P13" i="86" a="1"/>
  <c r="P13" i="86" s="1"/>
  <c r="O13" i="86" a="1"/>
  <c r="O13" i="86" s="1"/>
  <c r="N13" i="86" a="1"/>
  <c r="N13" i="86" s="1"/>
  <c r="M13" i="86" a="1"/>
  <c r="M13" i="86" s="1"/>
  <c r="L13" i="86" a="1"/>
  <c r="L13" i="86" s="1"/>
  <c r="K13" i="86" a="1"/>
  <c r="K13" i="86" s="1"/>
  <c r="J13" i="86" a="1"/>
  <c r="J13" i="86" s="1"/>
  <c r="I13" i="86" a="1"/>
  <c r="I13" i="86" s="1"/>
  <c r="H13" i="86" a="1"/>
  <c r="H13" i="86" s="1"/>
  <c r="G13" i="86" a="1"/>
  <c r="G13" i="86" s="1"/>
  <c r="F13" i="86"/>
  <c r="F13" i="86" a="1"/>
  <c r="E13" i="86" a="1"/>
  <c r="E13" i="86" s="1"/>
  <c r="D13" i="86" a="1"/>
  <c r="D13" i="86" s="1"/>
  <c r="C13" i="86"/>
  <c r="W12" i="86" a="1"/>
  <c r="W12" i="86" s="1"/>
  <c r="V12" i="86" a="1"/>
  <c r="V12" i="86" s="1"/>
  <c r="U12" i="86" a="1"/>
  <c r="U12" i="86" s="1"/>
  <c r="T12" i="86" a="1"/>
  <c r="T12" i="86" s="1"/>
  <c r="S12" i="86" a="1"/>
  <c r="S12" i="86" s="1"/>
  <c r="R12" i="86"/>
  <c r="R12" i="86" a="1"/>
  <c r="Q12" i="86"/>
  <c r="Q12" i="86" a="1"/>
  <c r="P12" i="86" a="1"/>
  <c r="P12" i="86" s="1"/>
  <c r="O12" i="86" a="1"/>
  <c r="O12" i="86" s="1"/>
  <c r="N12" i="86" a="1"/>
  <c r="N12" i="86" s="1"/>
  <c r="M12" i="86" a="1"/>
  <c r="M12" i="86" s="1"/>
  <c r="L12" i="86" a="1"/>
  <c r="L12" i="86" s="1"/>
  <c r="K12" i="86" a="1"/>
  <c r="K12" i="86" s="1"/>
  <c r="J12" i="86" a="1"/>
  <c r="J12" i="86" s="1"/>
  <c r="I12" i="86" a="1"/>
  <c r="I12" i="86" s="1"/>
  <c r="H12" i="86" a="1"/>
  <c r="H12" i="86" s="1"/>
  <c r="G12" i="86" a="1"/>
  <c r="G12" i="86" s="1"/>
  <c r="F12" i="86" a="1"/>
  <c r="F12" i="86" s="1"/>
  <c r="E12" i="86" a="1"/>
  <c r="E12" i="86" s="1"/>
  <c r="D12" i="86" a="1"/>
  <c r="D12" i="86" s="1"/>
  <c r="C12" i="86"/>
  <c r="W11" i="86" a="1"/>
  <c r="W11" i="86" s="1"/>
  <c r="V11" i="86" a="1"/>
  <c r="V11" i="86" s="1"/>
  <c r="U11" i="86" a="1"/>
  <c r="U11" i="86" s="1"/>
  <c r="T11" i="86" a="1"/>
  <c r="T11" i="86" s="1"/>
  <c r="S11" i="86" a="1"/>
  <c r="S11" i="86" s="1"/>
  <c r="R11" i="86" a="1"/>
  <c r="R11" i="86" s="1"/>
  <c r="Q11" i="86" a="1"/>
  <c r="Q11" i="86" s="1"/>
  <c r="P11" i="86" a="1"/>
  <c r="P11" i="86" s="1"/>
  <c r="O11" i="86" a="1"/>
  <c r="O11" i="86" s="1"/>
  <c r="N11" i="86" a="1"/>
  <c r="N11" i="86" s="1"/>
  <c r="M11" i="86" a="1"/>
  <c r="M11" i="86" s="1"/>
  <c r="L11" i="86" a="1"/>
  <c r="L11" i="86" s="1"/>
  <c r="K11" i="86"/>
  <c r="K11" i="86" a="1"/>
  <c r="J11" i="86" a="1"/>
  <c r="J11" i="86" s="1"/>
  <c r="I11" i="86" a="1"/>
  <c r="I11" i="86" s="1"/>
  <c r="H11" i="86"/>
  <c r="H11" i="86" a="1"/>
  <c r="G11" i="86" a="1"/>
  <c r="G11" i="86" s="1"/>
  <c r="F11" i="86" a="1"/>
  <c r="F11" i="86" s="1"/>
  <c r="E11" i="86" a="1"/>
  <c r="E11" i="86" s="1"/>
  <c r="D11" i="86" a="1"/>
  <c r="D11" i="86" s="1"/>
  <c r="C11" i="86"/>
  <c r="W10" i="86" a="1"/>
  <c r="W10" i="86" s="1"/>
  <c r="V10" i="86" a="1"/>
  <c r="V10" i="86" s="1"/>
  <c r="U10" i="86" a="1"/>
  <c r="U10" i="86" s="1"/>
  <c r="T10" i="86"/>
  <c r="T10" i="86" a="1"/>
  <c r="S10" i="86" a="1"/>
  <c r="S10" i="86" s="1"/>
  <c r="R10" i="86" a="1"/>
  <c r="R10" i="86" s="1"/>
  <c r="Q10" i="86" a="1"/>
  <c r="Q10" i="86" s="1"/>
  <c r="P10" i="86" a="1"/>
  <c r="P10" i="86" s="1"/>
  <c r="O10" i="86" a="1"/>
  <c r="O10" i="86" s="1"/>
  <c r="N10" i="86" a="1"/>
  <c r="N10" i="86" s="1"/>
  <c r="M10" i="86" a="1"/>
  <c r="M10" i="86" s="1"/>
  <c r="L10" i="86" a="1"/>
  <c r="L10" i="86" s="1"/>
  <c r="K10" i="86"/>
  <c r="K10" i="86" a="1"/>
  <c r="J10" i="86" a="1"/>
  <c r="J10" i="86" s="1"/>
  <c r="I10" i="86" a="1"/>
  <c r="I10" i="86" s="1"/>
  <c r="H10" i="86" a="1"/>
  <c r="H10" i="86" s="1"/>
  <c r="G10" i="86" a="1"/>
  <c r="G10" i="86" s="1"/>
  <c r="F10" i="86" a="1"/>
  <c r="F10" i="86" s="1"/>
  <c r="E10" i="86" a="1"/>
  <c r="E10" i="86" s="1"/>
  <c r="D10" i="86" a="1"/>
  <c r="D10" i="86" s="1"/>
  <c r="C10" i="86"/>
  <c r="W8" i="86" a="1"/>
  <c r="W8" i="86" s="1"/>
  <c r="V8" i="86" a="1"/>
  <c r="V8" i="86" s="1"/>
  <c r="U8" i="86" a="1"/>
  <c r="U8" i="86" s="1"/>
  <c r="T8" i="86" a="1"/>
  <c r="T8" i="86" s="1"/>
  <c r="S8" i="86" a="1"/>
  <c r="S8" i="86" s="1"/>
  <c r="R8" i="86" a="1"/>
  <c r="R8" i="86" s="1"/>
  <c r="Q8" i="86" a="1"/>
  <c r="Q8" i="86" s="1"/>
  <c r="P8" i="86" a="1"/>
  <c r="P8" i="86" s="1"/>
  <c r="O8" i="86" a="1"/>
  <c r="O8" i="86" s="1"/>
  <c r="N8" i="86" a="1"/>
  <c r="N8" i="86" s="1"/>
  <c r="M8" i="86" a="1"/>
  <c r="M8" i="86" s="1"/>
  <c r="L8" i="86"/>
  <c r="L8" i="86" a="1"/>
  <c r="K8" i="86" a="1"/>
  <c r="K8" i="86" s="1"/>
  <c r="J8" i="86" a="1"/>
  <c r="J8" i="86" s="1"/>
  <c r="I8" i="86" a="1"/>
  <c r="I8" i="86" s="1"/>
  <c r="H8" i="86" a="1"/>
  <c r="H8" i="86" s="1"/>
  <c r="G8" i="86" a="1"/>
  <c r="G8" i="86" s="1"/>
  <c r="F8" i="86" a="1"/>
  <c r="F8" i="86" s="1"/>
  <c r="E8" i="86" a="1"/>
  <c r="E8" i="86" s="1"/>
  <c r="D8" i="86" a="1"/>
  <c r="D8" i="86" s="1"/>
  <c r="C8" i="86"/>
  <c r="W7" i="86" a="1"/>
  <c r="W7" i="86" s="1"/>
  <c r="V7" i="86" a="1"/>
  <c r="V7" i="86" s="1"/>
  <c r="U7" i="86" a="1"/>
  <c r="U7" i="86" s="1"/>
  <c r="T7" i="86" a="1"/>
  <c r="T7" i="86" s="1"/>
  <c r="S7" i="86" a="1"/>
  <c r="S7" i="86" s="1"/>
  <c r="R7" i="86" a="1"/>
  <c r="R7" i="86" s="1"/>
  <c r="Q7" i="86" a="1"/>
  <c r="Q7" i="86" s="1"/>
  <c r="P7" i="86" a="1"/>
  <c r="P7" i="86" s="1"/>
  <c r="O7" i="86" a="1"/>
  <c r="O7" i="86" s="1"/>
  <c r="N7" i="86" a="1"/>
  <c r="N7" i="86" s="1"/>
  <c r="M7" i="86" a="1"/>
  <c r="M7" i="86" s="1"/>
  <c r="L7" i="86" a="1"/>
  <c r="L7" i="86" s="1"/>
  <c r="K7" i="86" a="1"/>
  <c r="K7" i="86" s="1"/>
  <c r="J7" i="86" a="1"/>
  <c r="J7" i="86" s="1"/>
  <c r="I7" i="86" a="1"/>
  <c r="I7" i="86" s="1"/>
  <c r="E7" i="86" a="1"/>
  <c r="E7" i="86" s="1"/>
  <c r="C7" i="86"/>
  <c r="C6" i="86"/>
  <c r="C5" i="86"/>
  <c r="C4" i="86"/>
  <c r="F15" i="102" l="1"/>
  <c r="E17" i="102"/>
  <c r="E15" i="102"/>
  <c r="G17" i="102"/>
  <c r="G15" i="102"/>
  <c r="E10" i="85" a="1"/>
  <c r="E10" i="85" s="1"/>
  <c r="D60" i="1"/>
  <c r="E60" i="1"/>
  <c r="W21" i="85" a="1"/>
  <c r="W21" i="85" s="1"/>
  <c r="V21" i="85" a="1"/>
  <c r="V21" i="85" s="1"/>
  <c r="U21" i="85" a="1"/>
  <c r="U21" i="85" s="1"/>
  <c r="T21" i="85" a="1"/>
  <c r="T21" i="85" s="1"/>
  <c r="S21" i="85" a="1"/>
  <c r="S21" i="85" s="1"/>
  <c r="R21" i="85" a="1"/>
  <c r="R21" i="85" s="1"/>
  <c r="Q21" i="85" a="1"/>
  <c r="Q21" i="85" s="1"/>
  <c r="P21" i="85" a="1"/>
  <c r="P21" i="85" s="1"/>
  <c r="O21" i="85" a="1"/>
  <c r="O21" i="85" s="1"/>
  <c r="N21" i="85" a="1"/>
  <c r="N21" i="85" s="1"/>
  <c r="M21" i="85" a="1"/>
  <c r="M21" i="85" s="1"/>
  <c r="L21" i="85" a="1"/>
  <c r="L21" i="85" s="1"/>
  <c r="K21" i="85" a="1"/>
  <c r="K21" i="85" s="1"/>
  <c r="J21" i="85" a="1"/>
  <c r="J21" i="85" s="1"/>
  <c r="I21" i="85" a="1"/>
  <c r="I21" i="85" s="1"/>
  <c r="H21" i="85" a="1"/>
  <c r="H21" i="85" s="1"/>
  <c r="G21" i="85" a="1"/>
  <c r="G21" i="85" s="1"/>
  <c r="F21" i="85" a="1"/>
  <c r="F21" i="85" s="1"/>
  <c r="E21" i="85" a="1"/>
  <c r="E21" i="85" s="1"/>
  <c r="D21" i="85" a="1"/>
  <c r="D21" i="85" s="1"/>
  <c r="C21" i="85"/>
  <c r="W20" i="85" a="1"/>
  <c r="W20" i="85" s="1"/>
  <c r="V20" i="85" a="1"/>
  <c r="V20" i="85" s="1"/>
  <c r="U20" i="85" a="1"/>
  <c r="U20" i="85" s="1"/>
  <c r="T20" i="85" a="1"/>
  <c r="T20" i="85" s="1"/>
  <c r="S20" i="85" a="1"/>
  <c r="S20" i="85" s="1"/>
  <c r="R20" i="85" a="1"/>
  <c r="R20" i="85" s="1"/>
  <c r="Q20" i="85" a="1"/>
  <c r="Q20" i="85" s="1"/>
  <c r="P20" i="85" a="1"/>
  <c r="P20" i="85" s="1"/>
  <c r="O20" i="85" a="1"/>
  <c r="O20" i="85" s="1"/>
  <c r="N20" i="85" a="1"/>
  <c r="N20" i="85" s="1"/>
  <c r="M20" i="85" a="1"/>
  <c r="M20" i="85" s="1"/>
  <c r="L20" i="85" a="1"/>
  <c r="L20" i="85" s="1"/>
  <c r="K20" i="85" a="1"/>
  <c r="K20" i="85" s="1"/>
  <c r="J20" i="85" a="1"/>
  <c r="J20" i="85" s="1"/>
  <c r="I20" i="85" a="1"/>
  <c r="I20" i="85" s="1"/>
  <c r="H20" i="85" a="1"/>
  <c r="H20" i="85" s="1"/>
  <c r="G20" i="85" a="1"/>
  <c r="G20" i="85" s="1"/>
  <c r="F20" i="85" a="1"/>
  <c r="F20" i="85" s="1"/>
  <c r="E20" i="85" a="1"/>
  <c r="E20" i="85" s="1"/>
  <c r="D20" i="85" a="1"/>
  <c r="D20" i="85" s="1"/>
  <c r="C20" i="85"/>
  <c r="W19" i="85" a="1"/>
  <c r="W19" i="85" s="1"/>
  <c r="V19" i="85" a="1"/>
  <c r="V19" i="85" s="1"/>
  <c r="U19" i="85" a="1"/>
  <c r="U19" i="85" s="1"/>
  <c r="T19" i="85" a="1"/>
  <c r="T19" i="85" s="1"/>
  <c r="S19" i="85" a="1"/>
  <c r="S19" i="85" s="1"/>
  <c r="R19" i="85" a="1"/>
  <c r="R19" i="85" s="1"/>
  <c r="Q19" i="85" a="1"/>
  <c r="Q19" i="85" s="1"/>
  <c r="P19" i="85" a="1"/>
  <c r="P19" i="85" s="1"/>
  <c r="O19" i="85" a="1"/>
  <c r="O19" i="85" s="1"/>
  <c r="N19" i="85" a="1"/>
  <c r="N19" i="85" s="1"/>
  <c r="M19" i="85" a="1"/>
  <c r="M19" i="85" s="1"/>
  <c r="L19" i="85" a="1"/>
  <c r="L19" i="85" s="1"/>
  <c r="K19" i="85" a="1"/>
  <c r="K19" i="85" s="1"/>
  <c r="J19" i="85" a="1"/>
  <c r="J19" i="85" s="1"/>
  <c r="I19" i="85" a="1"/>
  <c r="I19" i="85" s="1"/>
  <c r="H19" i="85" a="1"/>
  <c r="H19" i="85" s="1"/>
  <c r="G19" i="85" a="1"/>
  <c r="G19" i="85" s="1"/>
  <c r="F19" i="85" a="1"/>
  <c r="F19" i="85" s="1"/>
  <c r="E19" i="85" a="1"/>
  <c r="E19" i="85" s="1"/>
  <c r="D19" i="85" a="1"/>
  <c r="D19" i="85" s="1"/>
  <c r="C19" i="85"/>
  <c r="W18" i="85" a="1"/>
  <c r="W18" i="85" s="1"/>
  <c r="V18" i="85" a="1"/>
  <c r="V18" i="85" s="1"/>
  <c r="U18" i="85" a="1"/>
  <c r="U18" i="85" s="1"/>
  <c r="T18" i="85" a="1"/>
  <c r="T18" i="85" s="1"/>
  <c r="S18" i="85" a="1"/>
  <c r="S18" i="85" s="1"/>
  <c r="R18" i="85" a="1"/>
  <c r="R18" i="85" s="1"/>
  <c r="Q18" i="85" a="1"/>
  <c r="Q18" i="85" s="1"/>
  <c r="P18" i="85" a="1"/>
  <c r="P18" i="85" s="1"/>
  <c r="O18" i="85" a="1"/>
  <c r="O18" i="85" s="1"/>
  <c r="N18" i="85" a="1"/>
  <c r="N18" i="85" s="1"/>
  <c r="M18" i="85" a="1"/>
  <c r="M18" i="85" s="1"/>
  <c r="L18" i="85" a="1"/>
  <c r="L18" i="85" s="1"/>
  <c r="K18" i="85" a="1"/>
  <c r="K18" i="85" s="1"/>
  <c r="J18" i="85" a="1"/>
  <c r="J18" i="85" s="1"/>
  <c r="I18" i="85" a="1"/>
  <c r="I18" i="85" s="1"/>
  <c r="H18" i="85" a="1"/>
  <c r="H18" i="85" s="1"/>
  <c r="G18" i="85" a="1"/>
  <c r="G18" i="85" s="1"/>
  <c r="F18" i="85" a="1"/>
  <c r="F18" i="85" s="1"/>
  <c r="E18" i="85" a="1"/>
  <c r="E18" i="85" s="1"/>
  <c r="D18" i="85" a="1"/>
  <c r="D18" i="85" s="1"/>
  <c r="C18" i="85"/>
  <c r="W17" i="85" a="1"/>
  <c r="W17" i="85" s="1"/>
  <c r="V17" i="85" a="1"/>
  <c r="V17" i="85" s="1"/>
  <c r="U17" i="85" a="1"/>
  <c r="U17" i="85" s="1"/>
  <c r="T17" i="85" a="1"/>
  <c r="T17" i="85" s="1"/>
  <c r="S17" i="85" a="1"/>
  <c r="S17" i="85" s="1"/>
  <c r="R17" i="85" a="1"/>
  <c r="R17" i="85" s="1"/>
  <c r="Q17" i="85" a="1"/>
  <c r="Q17" i="85" s="1"/>
  <c r="P17" i="85" a="1"/>
  <c r="P17" i="85" s="1"/>
  <c r="O17" i="85" a="1"/>
  <c r="O17" i="85" s="1"/>
  <c r="N17" i="85" a="1"/>
  <c r="N17" i="85" s="1"/>
  <c r="M17" i="85" a="1"/>
  <c r="M17" i="85" s="1"/>
  <c r="L17" i="85" a="1"/>
  <c r="L17" i="85" s="1"/>
  <c r="K17" i="85" a="1"/>
  <c r="K17" i="85" s="1"/>
  <c r="J17" i="85" a="1"/>
  <c r="J17" i="85" s="1"/>
  <c r="I17" i="85" a="1"/>
  <c r="I17" i="85" s="1"/>
  <c r="H17" i="85" a="1"/>
  <c r="H17" i="85" s="1"/>
  <c r="G17" i="85" a="1"/>
  <c r="G17" i="85" s="1"/>
  <c r="F17" i="85" a="1"/>
  <c r="F17" i="85" s="1"/>
  <c r="E17" i="85" a="1"/>
  <c r="E17" i="85" s="1"/>
  <c r="D17" i="85" a="1"/>
  <c r="D17" i="85" s="1"/>
  <c r="C17" i="85"/>
  <c r="W16" i="85" a="1"/>
  <c r="W16" i="85" s="1"/>
  <c r="V16" i="85" a="1"/>
  <c r="V16" i="85" s="1"/>
  <c r="U16" i="85" a="1"/>
  <c r="U16" i="85" s="1"/>
  <c r="T16" i="85" a="1"/>
  <c r="T16" i="85" s="1"/>
  <c r="S16" i="85" a="1"/>
  <c r="S16" i="85" s="1"/>
  <c r="R16" i="85" a="1"/>
  <c r="R16" i="85" s="1"/>
  <c r="Q16" i="85" a="1"/>
  <c r="Q16" i="85" s="1"/>
  <c r="P16" i="85" a="1"/>
  <c r="P16" i="85" s="1"/>
  <c r="O16" i="85" a="1"/>
  <c r="O16" i="85" s="1"/>
  <c r="N16" i="85" a="1"/>
  <c r="N16" i="85" s="1"/>
  <c r="M16" i="85" a="1"/>
  <c r="M16" i="85" s="1"/>
  <c r="L16" i="85" a="1"/>
  <c r="L16" i="85" s="1"/>
  <c r="K16" i="85" a="1"/>
  <c r="K16" i="85" s="1"/>
  <c r="J16" i="85" a="1"/>
  <c r="J16" i="85" s="1"/>
  <c r="I16" i="85" a="1"/>
  <c r="I16" i="85" s="1"/>
  <c r="H16" i="85" a="1"/>
  <c r="H16" i="85" s="1"/>
  <c r="G16" i="85" a="1"/>
  <c r="G16" i="85" s="1"/>
  <c r="F16" i="85" a="1"/>
  <c r="F16" i="85" s="1"/>
  <c r="E16" i="85" a="1"/>
  <c r="E16" i="85" s="1"/>
  <c r="D16" i="85" a="1"/>
  <c r="D16" i="85" s="1"/>
  <c r="C16" i="85"/>
  <c r="W15" i="85" a="1"/>
  <c r="W15" i="85" s="1"/>
  <c r="V15" i="85" a="1"/>
  <c r="V15" i="85" s="1"/>
  <c r="U15" i="85" a="1"/>
  <c r="U15" i="85" s="1"/>
  <c r="T15" i="85" a="1"/>
  <c r="T15" i="85" s="1"/>
  <c r="S15" i="85" a="1"/>
  <c r="S15" i="85" s="1"/>
  <c r="R15" i="85" a="1"/>
  <c r="R15" i="85" s="1"/>
  <c r="Q15" i="85" a="1"/>
  <c r="Q15" i="85" s="1"/>
  <c r="P15" i="85" a="1"/>
  <c r="P15" i="85" s="1"/>
  <c r="O15" i="85" a="1"/>
  <c r="O15" i="85" s="1"/>
  <c r="N15" i="85" a="1"/>
  <c r="N15" i="85" s="1"/>
  <c r="M15" i="85" a="1"/>
  <c r="M15" i="85" s="1"/>
  <c r="L15" i="85" a="1"/>
  <c r="L15" i="85" s="1"/>
  <c r="K15" i="85" a="1"/>
  <c r="K15" i="85" s="1"/>
  <c r="J15" i="85" a="1"/>
  <c r="J15" i="85" s="1"/>
  <c r="I15" i="85" a="1"/>
  <c r="I15" i="85" s="1"/>
  <c r="H15" i="85" a="1"/>
  <c r="H15" i="85" s="1"/>
  <c r="G15" i="85" a="1"/>
  <c r="G15" i="85" s="1"/>
  <c r="F15" i="85" a="1"/>
  <c r="F15" i="85" s="1"/>
  <c r="E15" i="85" a="1"/>
  <c r="E15" i="85" s="1"/>
  <c r="D15" i="85" a="1"/>
  <c r="D15" i="85" s="1"/>
  <c r="C15" i="85"/>
  <c r="W14" i="85" a="1"/>
  <c r="W14" i="85" s="1"/>
  <c r="V14" i="85" a="1"/>
  <c r="V14" i="85" s="1"/>
  <c r="U14" i="85" a="1"/>
  <c r="U14" i="85" s="1"/>
  <c r="T14" i="85" a="1"/>
  <c r="T14" i="85" s="1"/>
  <c r="S14" i="85" a="1"/>
  <c r="S14" i="85" s="1"/>
  <c r="R14" i="85" a="1"/>
  <c r="R14" i="85" s="1"/>
  <c r="Q14" i="85" a="1"/>
  <c r="Q14" i="85" s="1"/>
  <c r="P14" i="85" a="1"/>
  <c r="P14" i="85" s="1"/>
  <c r="O14" i="85" a="1"/>
  <c r="O14" i="85" s="1"/>
  <c r="N14" i="85" a="1"/>
  <c r="N14" i="85" s="1"/>
  <c r="M14" i="85" a="1"/>
  <c r="M14" i="85" s="1"/>
  <c r="L14" i="85" a="1"/>
  <c r="L14" i="85" s="1"/>
  <c r="K14" i="85" a="1"/>
  <c r="K14" i="85" s="1"/>
  <c r="J14" i="85" a="1"/>
  <c r="J14" i="85" s="1"/>
  <c r="I14" i="85" a="1"/>
  <c r="I14" i="85" s="1"/>
  <c r="H14" i="85" a="1"/>
  <c r="H14" i="85" s="1"/>
  <c r="G14" i="85" a="1"/>
  <c r="G14" i="85" s="1"/>
  <c r="F14" i="85" a="1"/>
  <c r="F14" i="85" s="1"/>
  <c r="E14" i="85" a="1"/>
  <c r="E14" i="85" s="1"/>
  <c r="D14" i="85" a="1"/>
  <c r="D14" i="85" s="1"/>
  <c r="C14" i="85"/>
  <c r="W13" i="85" a="1"/>
  <c r="W13" i="85" s="1"/>
  <c r="V13" i="85" a="1"/>
  <c r="V13" i="85" s="1"/>
  <c r="U13" i="85" a="1"/>
  <c r="U13" i="85" s="1"/>
  <c r="T13" i="85" a="1"/>
  <c r="T13" i="85" s="1"/>
  <c r="S13" i="85" a="1"/>
  <c r="S13" i="85" s="1"/>
  <c r="R13" i="85" a="1"/>
  <c r="R13" i="85" s="1"/>
  <c r="Q13" i="85" a="1"/>
  <c r="Q13" i="85" s="1"/>
  <c r="P13" i="85" a="1"/>
  <c r="P13" i="85" s="1"/>
  <c r="O13" i="85" a="1"/>
  <c r="O13" i="85" s="1"/>
  <c r="N13" i="85" a="1"/>
  <c r="N13" i="85" s="1"/>
  <c r="M13" i="85" a="1"/>
  <c r="M13" i="85" s="1"/>
  <c r="L13" i="85" a="1"/>
  <c r="L13" i="85" s="1"/>
  <c r="K13" i="85" a="1"/>
  <c r="K13" i="85" s="1"/>
  <c r="J13" i="85" a="1"/>
  <c r="J13" i="85" s="1"/>
  <c r="I13" i="85" a="1"/>
  <c r="I13" i="85" s="1"/>
  <c r="H13" i="85" a="1"/>
  <c r="H13" i="85" s="1"/>
  <c r="G13" i="85" a="1"/>
  <c r="G13" i="85" s="1"/>
  <c r="F13" i="85" a="1"/>
  <c r="F13" i="85" s="1"/>
  <c r="E13" i="85" a="1"/>
  <c r="E13" i="85" s="1"/>
  <c r="D13" i="85" a="1"/>
  <c r="D13" i="85" s="1"/>
  <c r="C13" i="85"/>
  <c r="W12" i="85" a="1"/>
  <c r="W12" i="85" s="1"/>
  <c r="V12" i="85" a="1"/>
  <c r="V12" i="85" s="1"/>
  <c r="U12" i="85" a="1"/>
  <c r="U12" i="85" s="1"/>
  <c r="T12" i="85" a="1"/>
  <c r="T12" i="85" s="1"/>
  <c r="S12" i="85" a="1"/>
  <c r="S12" i="85" s="1"/>
  <c r="R12" i="85" a="1"/>
  <c r="R12" i="85" s="1"/>
  <c r="Q12" i="85" a="1"/>
  <c r="Q12" i="85" s="1"/>
  <c r="P12" i="85" a="1"/>
  <c r="P12" i="85" s="1"/>
  <c r="O12" i="85" a="1"/>
  <c r="O12" i="85" s="1"/>
  <c r="N12" i="85" a="1"/>
  <c r="N12" i="85" s="1"/>
  <c r="M12" i="85" a="1"/>
  <c r="M12" i="85" s="1"/>
  <c r="L12" i="85" a="1"/>
  <c r="L12" i="85" s="1"/>
  <c r="K12" i="85" a="1"/>
  <c r="K12" i="85" s="1"/>
  <c r="J12" i="85" a="1"/>
  <c r="J12" i="85" s="1"/>
  <c r="I12" i="85" a="1"/>
  <c r="I12" i="85" s="1"/>
  <c r="H12" i="85" a="1"/>
  <c r="H12" i="85" s="1"/>
  <c r="G12" i="85" a="1"/>
  <c r="G12" i="85" s="1"/>
  <c r="F12" i="85" a="1"/>
  <c r="F12" i="85" s="1"/>
  <c r="E12" i="85" a="1"/>
  <c r="E12" i="85" s="1"/>
  <c r="D12" i="85" a="1"/>
  <c r="D12" i="85" s="1"/>
  <c r="C12" i="85"/>
  <c r="W11" i="85" a="1"/>
  <c r="W11" i="85" s="1"/>
  <c r="V11" i="85" a="1"/>
  <c r="V11" i="85" s="1"/>
  <c r="U11" i="85" a="1"/>
  <c r="U11" i="85" s="1"/>
  <c r="T11" i="85" a="1"/>
  <c r="T11" i="85" s="1"/>
  <c r="S11" i="85" a="1"/>
  <c r="S11" i="85" s="1"/>
  <c r="R11" i="85" a="1"/>
  <c r="R11" i="85" s="1"/>
  <c r="Q11" i="85" a="1"/>
  <c r="Q11" i="85" s="1"/>
  <c r="P11" i="85" a="1"/>
  <c r="P11" i="85" s="1"/>
  <c r="O11" i="85" a="1"/>
  <c r="O11" i="85" s="1"/>
  <c r="N11" i="85" a="1"/>
  <c r="N11" i="85" s="1"/>
  <c r="M11" i="85" a="1"/>
  <c r="M11" i="85" s="1"/>
  <c r="L11" i="85" a="1"/>
  <c r="L11" i="85" s="1"/>
  <c r="K11" i="85" a="1"/>
  <c r="K11" i="85" s="1"/>
  <c r="J11" i="85" a="1"/>
  <c r="J11" i="85" s="1"/>
  <c r="I11" i="85" a="1"/>
  <c r="I11" i="85" s="1"/>
  <c r="H11" i="85" a="1"/>
  <c r="H11" i="85" s="1"/>
  <c r="G11" i="85" a="1"/>
  <c r="G11" i="85" s="1"/>
  <c r="F11" i="85" a="1"/>
  <c r="F11" i="85" s="1"/>
  <c r="E11" i="85" a="1"/>
  <c r="E11" i="85" s="1"/>
  <c r="D11" i="85" a="1"/>
  <c r="D11" i="85" s="1"/>
  <c r="C11" i="85"/>
  <c r="W10" i="85" a="1"/>
  <c r="W10" i="85" s="1"/>
  <c r="V10" i="85" a="1"/>
  <c r="V10" i="85" s="1"/>
  <c r="U10" i="85" a="1"/>
  <c r="U10" i="85" s="1"/>
  <c r="T10" i="85" a="1"/>
  <c r="T10" i="85" s="1"/>
  <c r="S10" i="85" a="1"/>
  <c r="S10" i="85" s="1"/>
  <c r="R10" i="85" a="1"/>
  <c r="R10" i="85" s="1"/>
  <c r="Q10" i="85" a="1"/>
  <c r="Q10" i="85" s="1"/>
  <c r="P10" i="85" a="1"/>
  <c r="P10" i="85" s="1"/>
  <c r="O10" i="85" a="1"/>
  <c r="O10" i="85" s="1"/>
  <c r="N10" i="85" a="1"/>
  <c r="N10" i="85" s="1"/>
  <c r="M10" i="85" a="1"/>
  <c r="M10" i="85" s="1"/>
  <c r="L10" i="85" a="1"/>
  <c r="L10" i="85" s="1"/>
  <c r="K10" i="85" a="1"/>
  <c r="K10" i="85" s="1"/>
  <c r="J10" i="85" a="1"/>
  <c r="J10" i="85" s="1"/>
  <c r="I10" i="85" a="1"/>
  <c r="I10" i="85" s="1"/>
  <c r="H10" i="85" a="1"/>
  <c r="H10" i="85" s="1"/>
  <c r="G10" i="85" a="1"/>
  <c r="G10" i="85" s="1"/>
  <c r="F10" i="85" a="1"/>
  <c r="F10" i="85" s="1"/>
  <c r="D10" i="85" a="1"/>
  <c r="D10" i="85" s="1"/>
  <c r="C10" i="85"/>
  <c r="C8" i="85"/>
  <c r="C7" i="85"/>
  <c r="C6" i="85"/>
  <c r="C5" i="85"/>
  <c r="C4" i="85"/>
  <c r="J25" i="2" a="1"/>
  <c r="J25" i="2" s="1"/>
  <c r="K25" i="2" a="1"/>
  <c r="K25" i="2" s="1"/>
  <c r="L25" i="2" a="1"/>
  <c r="L25" i="2" s="1"/>
  <c r="M25" i="2" a="1"/>
  <c r="M25" i="2" s="1"/>
  <c r="N25" i="2" a="1"/>
  <c r="N25" i="2" s="1"/>
  <c r="O25" i="2" a="1"/>
  <c r="O25" i="2" s="1"/>
  <c r="P25" i="2" a="1"/>
  <c r="P25" i="2" s="1"/>
  <c r="Q25" i="2" a="1"/>
  <c r="Q25" i="2" s="1"/>
  <c r="R25" i="2" a="1"/>
  <c r="R25" i="2" s="1"/>
  <c r="S25" i="2" a="1"/>
  <c r="S25" i="2" s="1"/>
  <c r="T25" i="2" a="1"/>
  <c r="T25" i="2" s="1"/>
  <c r="U25" i="2" a="1"/>
  <c r="U25" i="2" s="1"/>
  <c r="V25" i="2" a="1"/>
  <c r="V25" i="2" s="1"/>
  <c r="W25" i="2" a="1"/>
  <c r="W25" i="2" s="1"/>
  <c r="X25" i="2" a="1"/>
  <c r="X25" i="2" s="1"/>
  <c r="D24" i="2"/>
  <c r="D30" i="1"/>
  <c r="E30" i="1"/>
  <c r="W21" i="84" a="1"/>
  <c r="W21" i="84" s="1"/>
  <c r="V21" i="84" a="1"/>
  <c r="V21" i="84" s="1"/>
  <c r="U21" i="84" a="1"/>
  <c r="U21" i="84" s="1"/>
  <c r="T21" i="84" a="1"/>
  <c r="T21" i="84" s="1"/>
  <c r="S21" i="84" a="1"/>
  <c r="S21" i="84" s="1"/>
  <c r="R21" i="84" a="1"/>
  <c r="R21" i="84" s="1"/>
  <c r="Q21" i="84" a="1"/>
  <c r="Q21" i="84" s="1"/>
  <c r="P21" i="84" a="1"/>
  <c r="P21" i="84" s="1"/>
  <c r="O21" i="84" a="1"/>
  <c r="O21" i="84" s="1"/>
  <c r="N21" i="84" a="1"/>
  <c r="N21" i="84" s="1"/>
  <c r="M21" i="84" a="1"/>
  <c r="M21" i="84" s="1"/>
  <c r="L21" i="84" a="1"/>
  <c r="L21" i="84" s="1"/>
  <c r="K21" i="84" a="1"/>
  <c r="K21" i="84" s="1"/>
  <c r="J21" i="84" a="1"/>
  <c r="J21" i="84" s="1"/>
  <c r="I21" i="84" a="1"/>
  <c r="I21" i="84" s="1"/>
  <c r="H21" i="84" a="1"/>
  <c r="H21" i="84" s="1"/>
  <c r="G21" i="84" a="1"/>
  <c r="G21" i="84" s="1"/>
  <c r="F21" i="84" a="1"/>
  <c r="F21" i="84" s="1"/>
  <c r="E21" i="84" a="1"/>
  <c r="E21" i="84" s="1"/>
  <c r="D21" i="84" a="1"/>
  <c r="D21" i="84" s="1"/>
  <c r="C21" i="84"/>
  <c r="W20" i="84" a="1"/>
  <c r="W20" i="84" s="1"/>
  <c r="V20" i="84" a="1"/>
  <c r="V20" i="84" s="1"/>
  <c r="U20" i="84" a="1"/>
  <c r="U20" i="84" s="1"/>
  <c r="T20" i="84" a="1"/>
  <c r="T20" i="84" s="1"/>
  <c r="S20" i="84" a="1"/>
  <c r="S20" i="84" s="1"/>
  <c r="R20" i="84" a="1"/>
  <c r="R20" i="84" s="1"/>
  <c r="Q20" i="84" a="1"/>
  <c r="Q20" i="84" s="1"/>
  <c r="P20" i="84" a="1"/>
  <c r="P20" i="84" s="1"/>
  <c r="O20" i="84" a="1"/>
  <c r="O20" i="84" s="1"/>
  <c r="N20" i="84" a="1"/>
  <c r="N20" i="84" s="1"/>
  <c r="M20" i="84" a="1"/>
  <c r="M20" i="84" s="1"/>
  <c r="L20" i="84" a="1"/>
  <c r="L20" i="84" s="1"/>
  <c r="K20" i="84" a="1"/>
  <c r="K20" i="84" s="1"/>
  <c r="J20" i="84" a="1"/>
  <c r="J20" i="84" s="1"/>
  <c r="I20" i="84" a="1"/>
  <c r="I20" i="84" s="1"/>
  <c r="H20" i="84" a="1"/>
  <c r="H20" i="84" s="1"/>
  <c r="G20" i="84" a="1"/>
  <c r="G20" i="84" s="1"/>
  <c r="F20" i="84" a="1"/>
  <c r="F20" i="84" s="1"/>
  <c r="E20" i="84" a="1"/>
  <c r="E20" i="84" s="1"/>
  <c r="D20" i="84" a="1"/>
  <c r="D20" i="84" s="1"/>
  <c r="C20" i="84"/>
  <c r="W19" i="84" a="1"/>
  <c r="W19" i="84" s="1"/>
  <c r="V19" i="84" a="1"/>
  <c r="V19" i="84" s="1"/>
  <c r="U19" i="84" a="1"/>
  <c r="U19" i="84" s="1"/>
  <c r="T19" i="84" a="1"/>
  <c r="T19" i="84" s="1"/>
  <c r="S19" i="84" a="1"/>
  <c r="S19" i="84" s="1"/>
  <c r="R19" i="84" a="1"/>
  <c r="R19" i="84" s="1"/>
  <c r="Q19" i="84" a="1"/>
  <c r="Q19" i="84" s="1"/>
  <c r="P19" i="84" a="1"/>
  <c r="P19" i="84" s="1"/>
  <c r="O19" i="84" a="1"/>
  <c r="O19" i="84" s="1"/>
  <c r="N19" i="84" a="1"/>
  <c r="N19" i="84" s="1"/>
  <c r="M19" i="84" a="1"/>
  <c r="M19" i="84" s="1"/>
  <c r="L19" i="84" a="1"/>
  <c r="L19" i="84" s="1"/>
  <c r="K19" i="84" a="1"/>
  <c r="K19" i="84" s="1"/>
  <c r="J19" i="84" a="1"/>
  <c r="J19" i="84" s="1"/>
  <c r="I19" i="84" a="1"/>
  <c r="I19" i="84" s="1"/>
  <c r="H19" i="84" a="1"/>
  <c r="H19" i="84" s="1"/>
  <c r="G19" i="84" a="1"/>
  <c r="G19" i="84" s="1"/>
  <c r="F19" i="84" a="1"/>
  <c r="F19" i="84" s="1"/>
  <c r="E19" i="84" a="1"/>
  <c r="E19" i="84" s="1"/>
  <c r="D19" i="84" a="1"/>
  <c r="D19" i="84" s="1"/>
  <c r="C19" i="84"/>
  <c r="W18" i="84" a="1"/>
  <c r="W18" i="84" s="1"/>
  <c r="V18" i="84" a="1"/>
  <c r="V18" i="84" s="1"/>
  <c r="U18" i="84" a="1"/>
  <c r="U18" i="84" s="1"/>
  <c r="T18" i="84" a="1"/>
  <c r="T18" i="84" s="1"/>
  <c r="S18" i="84" a="1"/>
  <c r="S18" i="84" s="1"/>
  <c r="R18" i="84" a="1"/>
  <c r="R18" i="84" s="1"/>
  <c r="Q18" i="84" a="1"/>
  <c r="Q18" i="84" s="1"/>
  <c r="P18" i="84" a="1"/>
  <c r="P18" i="84" s="1"/>
  <c r="O18" i="84" a="1"/>
  <c r="O18" i="84" s="1"/>
  <c r="N18" i="84" a="1"/>
  <c r="N18" i="84" s="1"/>
  <c r="M18" i="84" a="1"/>
  <c r="M18" i="84" s="1"/>
  <c r="L18" i="84" a="1"/>
  <c r="L18" i="84" s="1"/>
  <c r="K18" i="84" a="1"/>
  <c r="K18" i="84" s="1"/>
  <c r="J18" i="84" a="1"/>
  <c r="J18" i="84" s="1"/>
  <c r="I18" i="84" a="1"/>
  <c r="I18" i="84" s="1"/>
  <c r="H18" i="84" a="1"/>
  <c r="H18" i="84" s="1"/>
  <c r="G18" i="84" a="1"/>
  <c r="G18" i="84" s="1"/>
  <c r="F18" i="84" a="1"/>
  <c r="F18" i="84" s="1"/>
  <c r="E18" i="84" a="1"/>
  <c r="E18" i="84" s="1"/>
  <c r="D18" i="84" a="1"/>
  <c r="D18" i="84" s="1"/>
  <c r="C18" i="84"/>
  <c r="W17" i="84" a="1"/>
  <c r="W17" i="84" s="1"/>
  <c r="V17" i="84" a="1"/>
  <c r="V17" i="84" s="1"/>
  <c r="U17" i="84" a="1"/>
  <c r="U17" i="84" s="1"/>
  <c r="T17" i="84" a="1"/>
  <c r="T17" i="84" s="1"/>
  <c r="S17" i="84" a="1"/>
  <c r="S17" i="84" s="1"/>
  <c r="R17" i="84" a="1"/>
  <c r="R17" i="84" s="1"/>
  <c r="Q17" i="84" a="1"/>
  <c r="Q17" i="84" s="1"/>
  <c r="P17" i="84" a="1"/>
  <c r="P17" i="84" s="1"/>
  <c r="O17" i="84" a="1"/>
  <c r="O17" i="84" s="1"/>
  <c r="N17" i="84" a="1"/>
  <c r="N17" i="84" s="1"/>
  <c r="M17" i="84" a="1"/>
  <c r="M17" i="84" s="1"/>
  <c r="L17" i="84" a="1"/>
  <c r="L17" i="84" s="1"/>
  <c r="K17" i="84" a="1"/>
  <c r="K17" i="84" s="1"/>
  <c r="J17" i="84" a="1"/>
  <c r="J17" i="84" s="1"/>
  <c r="I17" i="84" a="1"/>
  <c r="I17" i="84" s="1"/>
  <c r="H17" i="84" a="1"/>
  <c r="H17" i="84" s="1"/>
  <c r="G17" i="84" a="1"/>
  <c r="G17" i="84" s="1"/>
  <c r="F17" i="84" a="1"/>
  <c r="F17" i="84" s="1"/>
  <c r="E17" i="84" a="1"/>
  <c r="E17" i="84" s="1"/>
  <c r="D17" i="84" a="1"/>
  <c r="D17" i="84" s="1"/>
  <c r="C17" i="84"/>
  <c r="W16" i="84" a="1"/>
  <c r="W16" i="84" s="1"/>
  <c r="V16" i="84" a="1"/>
  <c r="V16" i="84" s="1"/>
  <c r="U16" i="84" a="1"/>
  <c r="U16" i="84" s="1"/>
  <c r="T16" i="84" a="1"/>
  <c r="T16" i="84" s="1"/>
  <c r="S16" i="84" a="1"/>
  <c r="S16" i="84" s="1"/>
  <c r="R16" i="84" a="1"/>
  <c r="R16" i="84" s="1"/>
  <c r="Q16" i="84" a="1"/>
  <c r="Q16" i="84" s="1"/>
  <c r="P16" i="84" a="1"/>
  <c r="P16" i="84" s="1"/>
  <c r="O16" i="84" a="1"/>
  <c r="O16" i="84" s="1"/>
  <c r="N16" i="84" a="1"/>
  <c r="N16" i="84" s="1"/>
  <c r="M16" i="84" a="1"/>
  <c r="M16" i="84" s="1"/>
  <c r="L16" i="84" a="1"/>
  <c r="L16" i="84" s="1"/>
  <c r="K16" i="84" a="1"/>
  <c r="K16" i="84" s="1"/>
  <c r="J16" i="84" a="1"/>
  <c r="J16" i="84" s="1"/>
  <c r="I16" i="84" a="1"/>
  <c r="I16" i="84" s="1"/>
  <c r="H16" i="84" a="1"/>
  <c r="H16" i="84" s="1"/>
  <c r="G16" i="84" a="1"/>
  <c r="G16" i="84" s="1"/>
  <c r="F16" i="84" a="1"/>
  <c r="F16" i="84" s="1"/>
  <c r="E16" i="84" a="1"/>
  <c r="E16" i="84" s="1"/>
  <c r="D16" i="84" a="1"/>
  <c r="D16" i="84" s="1"/>
  <c r="C16" i="84"/>
  <c r="W15" i="84" a="1"/>
  <c r="W15" i="84" s="1"/>
  <c r="V15" i="84" a="1"/>
  <c r="V15" i="84" s="1"/>
  <c r="U15" i="84" a="1"/>
  <c r="U15" i="84" s="1"/>
  <c r="T15" i="84" a="1"/>
  <c r="T15" i="84" s="1"/>
  <c r="S15" i="84" a="1"/>
  <c r="S15" i="84" s="1"/>
  <c r="R15" i="84" a="1"/>
  <c r="R15" i="84" s="1"/>
  <c r="Q15" i="84" a="1"/>
  <c r="Q15" i="84" s="1"/>
  <c r="P15" i="84" a="1"/>
  <c r="P15" i="84" s="1"/>
  <c r="O15" i="84" a="1"/>
  <c r="O15" i="84" s="1"/>
  <c r="N15" i="84" a="1"/>
  <c r="N15" i="84" s="1"/>
  <c r="M15" i="84" a="1"/>
  <c r="M15" i="84" s="1"/>
  <c r="L15" i="84" a="1"/>
  <c r="L15" i="84" s="1"/>
  <c r="K15" i="84" a="1"/>
  <c r="K15" i="84" s="1"/>
  <c r="J15" i="84" a="1"/>
  <c r="J15" i="84" s="1"/>
  <c r="I15" i="84" a="1"/>
  <c r="I15" i="84" s="1"/>
  <c r="H15" i="84" a="1"/>
  <c r="H15" i="84" s="1"/>
  <c r="G15" i="84" a="1"/>
  <c r="G15" i="84" s="1"/>
  <c r="F15" i="84" a="1"/>
  <c r="F15" i="84" s="1"/>
  <c r="E15" i="84" a="1"/>
  <c r="E15" i="84" s="1"/>
  <c r="D15" i="84" a="1"/>
  <c r="D15" i="84" s="1"/>
  <c r="C15" i="84"/>
  <c r="W14" i="84" a="1"/>
  <c r="W14" i="84" s="1"/>
  <c r="V14" i="84" a="1"/>
  <c r="V14" i="84" s="1"/>
  <c r="U14" i="84" a="1"/>
  <c r="U14" i="84" s="1"/>
  <c r="T14" i="84" a="1"/>
  <c r="T14" i="84" s="1"/>
  <c r="S14" i="84" a="1"/>
  <c r="S14" i="84" s="1"/>
  <c r="R14" i="84" a="1"/>
  <c r="R14" i="84" s="1"/>
  <c r="Q14" i="84" a="1"/>
  <c r="Q14" i="84" s="1"/>
  <c r="P14" i="84" a="1"/>
  <c r="P14" i="84" s="1"/>
  <c r="O14" i="84" a="1"/>
  <c r="O14" i="84" s="1"/>
  <c r="N14" i="84" a="1"/>
  <c r="N14" i="84" s="1"/>
  <c r="M14" i="84" a="1"/>
  <c r="M14" i="84" s="1"/>
  <c r="L14" i="84" a="1"/>
  <c r="L14" i="84" s="1"/>
  <c r="K14" i="84" a="1"/>
  <c r="K14" i="84" s="1"/>
  <c r="J14" i="84" a="1"/>
  <c r="J14" i="84" s="1"/>
  <c r="I14" i="84" a="1"/>
  <c r="I14" i="84" s="1"/>
  <c r="H14" i="84" a="1"/>
  <c r="H14" i="84" s="1"/>
  <c r="G14" i="84" a="1"/>
  <c r="G14" i="84" s="1"/>
  <c r="F14" i="84" a="1"/>
  <c r="F14" i="84" s="1"/>
  <c r="E14" i="84" a="1"/>
  <c r="E14" i="84" s="1"/>
  <c r="D14" i="84" a="1"/>
  <c r="D14" i="84" s="1"/>
  <c r="C14" i="84"/>
  <c r="W13" i="84" a="1"/>
  <c r="W13" i="84" s="1"/>
  <c r="V13" i="84" a="1"/>
  <c r="V13" i="84" s="1"/>
  <c r="U13" i="84" a="1"/>
  <c r="U13" i="84" s="1"/>
  <c r="T13" i="84" a="1"/>
  <c r="T13" i="84" s="1"/>
  <c r="S13" i="84" a="1"/>
  <c r="S13" i="84" s="1"/>
  <c r="R13" i="84" a="1"/>
  <c r="R13" i="84" s="1"/>
  <c r="Q13" i="84" a="1"/>
  <c r="Q13" i="84" s="1"/>
  <c r="P13" i="84" a="1"/>
  <c r="P13" i="84" s="1"/>
  <c r="O13" i="84" a="1"/>
  <c r="O13" i="84" s="1"/>
  <c r="N13" i="84" a="1"/>
  <c r="N13" i="84" s="1"/>
  <c r="M13" i="84" a="1"/>
  <c r="M13" i="84" s="1"/>
  <c r="L13" i="84" a="1"/>
  <c r="L13" i="84" s="1"/>
  <c r="K13" i="84" a="1"/>
  <c r="K13" i="84" s="1"/>
  <c r="J13" i="84" a="1"/>
  <c r="J13" i="84" s="1"/>
  <c r="I13" i="84" a="1"/>
  <c r="I13" i="84" s="1"/>
  <c r="H13" i="84" a="1"/>
  <c r="H13" i="84" s="1"/>
  <c r="G13" i="84" a="1"/>
  <c r="G13" i="84" s="1"/>
  <c r="F13" i="84" a="1"/>
  <c r="F13" i="84" s="1"/>
  <c r="E13" i="84" a="1"/>
  <c r="E13" i="84" s="1"/>
  <c r="D13" i="84" a="1"/>
  <c r="D13" i="84" s="1"/>
  <c r="C13" i="84"/>
  <c r="W12" i="84" a="1"/>
  <c r="W12" i="84" s="1"/>
  <c r="V12" i="84" a="1"/>
  <c r="V12" i="84" s="1"/>
  <c r="U12" i="84" a="1"/>
  <c r="U12" i="84" s="1"/>
  <c r="T12" i="84" a="1"/>
  <c r="T12" i="84" s="1"/>
  <c r="S12" i="84" a="1"/>
  <c r="S12" i="84" s="1"/>
  <c r="R12" i="84" a="1"/>
  <c r="R12" i="84" s="1"/>
  <c r="Q12" i="84" a="1"/>
  <c r="Q12" i="84" s="1"/>
  <c r="P12" i="84" a="1"/>
  <c r="P12" i="84" s="1"/>
  <c r="O12" i="84" a="1"/>
  <c r="O12" i="84" s="1"/>
  <c r="N12" i="84" a="1"/>
  <c r="N12" i="84" s="1"/>
  <c r="M12" i="84" a="1"/>
  <c r="M12" i="84" s="1"/>
  <c r="L12" i="84" a="1"/>
  <c r="L12" i="84" s="1"/>
  <c r="K12" i="84" a="1"/>
  <c r="K12" i="84" s="1"/>
  <c r="J12" i="84" a="1"/>
  <c r="J12" i="84" s="1"/>
  <c r="I12" i="84" a="1"/>
  <c r="I12" i="84" s="1"/>
  <c r="H12" i="84" a="1"/>
  <c r="H12" i="84" s="1"/>
  <c r="G12" i="84" a="1"/>
  <c r="G12" i="84" s="1"/>
  <c r="F12" i="84" a="1"/>
  <c r="F12" i="84" s="1"/>
  <c r="E12" i="84" a="1"/>
  <c r="E12" i="84" s="1"/>
  <c r="D12" i="84" a="1"/>
  <c r="D12" i="84" s="1"/>
  <c r="C12" i="84"/>
  <c r="W11" i="84" a="1"/>
  <c r="W11" i="84" s="1"/>
  <c r="V11" i="84" a="1"/>
  <c r="V11" i="84" s="1"/>
  <c r="U11" i="84" a="1"/>
  <c r="U11" i="84" s="1"/>
  <c r="T11" i="84" a="1"/>
  <c r="T11" i="84" s="1"/>
  <c r="S11" i="84" a="1"/>
  <c r="S11" i="84" s="1"/>
  <c r="R11" i="84" a="1"/>
  <c r="R11" i="84" s="1"/>
  <c r="Q11" i="84" a="1"/>
  <c r="Q11" i="84" s="1"/>
  <c r="P11" i="84" a="1"/>
  <c r="P11" i="84" s="1"/>
  <c r="O11" i="84" a="1"/>
  <c r="O11" i="84" s="1"/>
  <c r="N11" i="84" a="1"/>
  <c r="N11" i="84" s="1"/>
  <c r="M11" i="84" a="1"/>
  <c r="M11" i="84" s="1"/>
  <c r="L11" i="84" a="1"/>
  <c r="L11" i="84" s="1"/>
  <c r="K11" i="84" a="1"/>
  <c r="K11" i="84" s="1"/>
  <c r="J11" i="84" a="1"/>
  <c r="J11" i="84" s="1"/>
  <c r="I11" i="84" a="1"/>
  <c r="I11" i="84" s="1"/>
  <c r="H11" i="84" a="1"/>
  <c r="H11" i="84" s="1"/>
  <c r="G11" i="84" a="1"/>
  <c r="G11" i="84" s="1"/>
  <c r="F11" i="84" a="1"/>
  <c r="F11" i="84" s="1"/>
  <c r="E11" i="84" a="1"/>
  <c r="E11" i="84" s="1"/>
  <c r="D11" i="84" a="1"/>
  <c r="D11" i="84" s="1"/>
  <c r="C11" i="84"/>
  <c r="W10" i="84" a="1"/>
  <c r="W10" i="84" s="1"/>
  <c r="V10" i="84" a="1"/>
  <c r="V10" i="84" s="1"/>
  <c r="U10" i="84" a="1"/>
  <c r="U10" i="84" s="1"/>
  <c r="T10" i="84" a="1"/>
  <c r="T10" i="84" s="1"/>
  <c r="S10" i="84" a="1"/>
  <c r="S10" i="84" s="1"/>
  <c r="R10" i="84" a="1"/>
  <c r="R10" i="84" s="1"/>
  <c r="Q10" i="84" a="1"/>
  <c r="Q10" i="84" s="1"/>
  <c r="P10" i="84" a="1"/>
  <c r="P10" i="84" s="1"/>
  <c r="O10" i="84" a="1"/>
  <c r="O10" i="84" s="1"/>
  <c r="N10" i="84" a="1"/>
  <c r="N10" i="84" s="1"/>
  <c r="M10" i="84" a="1"/>
  <c r="M10" i="84" s="1"/>
  <c r="L10" i="84" a="1"/>
  <c r="L10" i="84" s="1"/>
  <c r="K10" i="84" a="1"/>
  <c r="K10" i="84" s="1"/>
  <c r="J10" i="84" a="1"/>
  <c r="J10" i="84" s="1"/>
  <c r="I10" i="84" a="1"/>
  <c r="I10" i="84" s="1"/>
  <c r="H10" i="84" a="1"/>
  <c r="H10" i="84" s="1"/>
  <c r="G10" i="84" a="1"/>
  <c r="G10" i="84" s="1"/>
  <c r="F10" i="84" a="1"/>
  <c r="F10" i="84" s="1"/>
  <c r="E10" i="84" a="1"/>
  <c r="E10" i="84" s="1"/>
  <c r="D10" i="84" a="1"/>
  <c r="D10" i="84" s="1"/>
  <c r="C10" i="84"/>
  <c r="W8" i="84" a="1"/>
  <c r="W8" i="84" s="1"/>
  <c r="V8" i="84" a="1"/>
  <c r="V8" i="84" s="1"/>
  <c r="U8" i="84" a="1"/>
  <c r="U8" i="84" s="1"/>
  <c r="T8" i="84" a="1"/>
  <c r="T8" i="84" s="1"/>
  <c r="S8" i="84" a="1"/>
  <c r="S8" i="84" s="1"/>
  <c r="R8" i="84" a="1"/>
  <c r="R8" i="84" s="1"/>
  <c r="Q8" i="84" a="1"/>
  <c r="Q8" i="84" s="1"/>
  <c r="P8" i="84" a="1"/>
  <c r="P8" i="84" s="1"/>
  <c r="O8" i="84" a="1"/>
  <c r="O8" i="84" s="1"/>
  <c r="N8" i="84" a="1"/>
  <c r="N8" i="84" s="1"/>
  <c r="M8" i="84" a="1"/>
  <c r="M8" i="84" s="1"/>
  <c r="L8" i="84" a="1"/>
  <c r="L8" i="84" s="1"/>
  <c r="K8" i="84" a="1"/>
  <c r="K8" i="84" s="1"/>
  <c r="J8" i="84" a="1"/>
  <c r="J8" i="84" s="1"/>
  <c r="I8" i="84" a="1"/>
  <c r="I8" i="84" s="1"/>
  <c r="H8" i="84" a="1"/>
  <c r="H8" i="84" s="1"/>
  <c r="G8" i="84" a="1"/>
  <c r="G8" i="84" s="1"/>
  <c r="F8" i="84" a="1"/>
  <c r="F8" i="84" s="1"/>
  <c r="E8" i="84" a="1"/>
  <c r="E8" i="84" s="1"/>
  <c r="D8" i="84" a="1"/>
  <c r="D8" i="84" s="1"/>
  <c r="D17" i="1"/>
  <c r="E17" i="1"/>
  <c r="D29" i="1"/>
  <c r="E29" i="1"/>
  <c r="W21" i="83" a="1"/>
  <c r="W21" i="83" s="1"/>
  <c r="V21" i="83" a="1"/>
  <c r="V21" i="83" s="1"/>
  <c r="U21" i="83" a="1"/>
  <c r="U21" i="83" s="1"/>
  <c r="T21" i="83" a="1"/>
  <c r="T21" i="83" s="1"/>
  <c r="S21" i="83" a="1"/>
  <c r="S21" i="83" s="1"/>
  <c r="R21" i="83" a="1"/>
  <c r="R21" i="83" s="1"/>
  <c r="Q21" i="83" a="1"/>
  <c r="Q21" i="83" s="1"/>
  <c r="P21" i="83" a="1"/>
  <c r="P21" i="83" s="1"/>
  <c r="O21" i="83" a="1"/>
  <c r="O21" i="83" s="1"/>
  <c r="N21" i="83" a="1"/>
  <c r="N21" i="83" s="1"/>
  <c r="M21" i="83" a="1"/>
  <c r="M21" i="83" s="1"/>
  <c r="L21" i="83" a="1"/>
  <c r="L21" i="83" s="1"/>
  <c r="K21" i="83" a="1"/>
  <c r="K21" i="83" s="1"/>
  <c r="J21" i="83" a="1"/>
  <c r="J21" i="83" s="1"/>
  <c r="I21" i="83" a="1"/>
  <c r="I21" i="83" s="1"/>
  <c r="H21" i="83" a="1"/>
  <c r="H21" i="83" s="1"/>
  <c r="G21" i="83" a="1"/>
  <c r="G21" i="83" s="1"/>
  <c r="F21" i="83" a="1"/>
  <c r="F21" i="83" s="1"/>
  <c r="E21" i="83" a="1"/>
  <c r="E21" i="83" s="1"/>
  <c r="D21" i="83" a="1"/>
  <c r="D21" i="83" s="1"/>
  <c r="C21" i="83"/>
  <c r="W20" i="83" a="1"/>
  <c r="W20" i="83" s="1"/>
  <c r="V20" i="83" a="1"/>
  <c r="V20" i="83" s="1"/>
  <c r="U20" i="83" a="1"/>
  <c r="U20" i="83" s="1"/>
  <c r="T20" i="83" a="1"/>
  <c r="T20" i="83" s="1"/>
  <c r="S20" i="83" a="1"/>
  <c r="S20" i="83" s="1"/>
  <c r="R20" i="83" a="1"/>
  <c r="R20" i="83" s="1"/>
  <c r="Q20" i="83" a="1"/>
  <c r="Q20" i="83" s="1"/>
  <c r="P20" i="83" a="1"/>
  <c r="P20" i="83" s="1"/>
  <c r="O20" i="83" a="1"/>
  <c r="O20" i="83" s="1"/>
  <c r="N20" i="83" a="1"/>
  <c r="N20" i="83" s="1"/>
  <c r="M20" i="83" a="1"/>
  <c r="M20" i="83" s="1"/>
  <c r="L20" i="83" a="1"/>
  <c r="L20" i="83" s="1"/>
  <c r="K20" i="83" a="1"/>
  <c r="K20" i="83" s="1"/>
  <c r="J20" i="83" a="1"/>
  <c r="J20" i="83" s="1"/>
  <c r="I20" i="83" a="1"/>
  <c r="I20" i="83" s="1"/>
  <c r="H20" i="83" a="1"/>
  <c r="H20" i="83" s="1"/>
  <c r="G20" i="83" a="1"/>
  <c r="G20" i="83" s="1"/>
  <c r="F20" i="83" a="1"/>
  <c r="F20" i="83" s="1"/>
  <c r="E20" i="83" a="1"/>
  <c r="E20" i="83" s="1"/>
  <c r="D20" i="83" a="1"/>
  <c r="D20" i="83" s="1"/>
  <c r="C20" i="83"/>
  <c r="W19" i="83" a="1"/>
  <c r="W19" i="83" s="1"/>
  <c r="V19" i="83" a="1"/>
  <c r="V19" i="83" s="1"/>
  <c r="U19" i="83" a="1"/>
  <c r="U19" i="83" s="1"/>
  <c r="T19" i="83" a="1"/>
  <c r="T19" i="83" s="1"/>
  <c r="S19" i="83" a="1"/>
  <c r="S19" i="83" s="1"/>
  <c r="R19" i="83" a="1"/>
  <c r="R19" i="83" s="1"/>
  <c r="Q19" i="83" a="1"/>
  <c r="Q19" i="83" s="1"/>
  <c r="P19" i="83" a="1"/>
  <c r="P19" i="83" s="1"/>
  <c r="O19" i="83" a="1"/>
  <c r="O19" i="83" s="1"/>
  <c r="N19" i="83" a="1"/>
  <c r="N19" i="83" s="1"/>
  <c r="M19" i="83" a="1"/>
  <c r="M19" i="83" s="1"/>
  <c r="L19" i="83" a="1"/>
  <c r="L19" i="83" s="1"/>
  <c r="K19" i="83" a="1"/>
  <c r="K19" i="83" s="1"/>
  <c r="J19" i="83" a="1"/>
  <c r="J19" i="83" s="1"/>
  <c r="I19" i="83" a="1"/>
  <c r="I19" i="83" s="1"/>
  <c r="H19" i="83" a="1"/>
  <c r="H19" i="83" s="1"/>
  <c r="G19" i="83" a="1"/>
  <c r="G19" i="83" s="1"/>
  <c r="F19" i="83" a="1"/>
  <c r="F19" i="83" s="1"/>
  <c r="E19" i="83" a="1"/>
  <c r="E19" i="83" s="1"/>
  <c r="D19" i="83" a="1"/>
  <c r="D19" i="83" s="1"/>
  <c r="C19" i="83"/>
  <c r="W18" i="83" a="1"/>
  <c r="W18" i="83" s="1"/>
  <c r="V18" i="83" a="1"/>
  <c r="V18" i="83" s="1"/>
  <c r="U18" i="83" a="1"/>
  <c r="U18" i="83" s="1"/>
  <c r="T18" i="83" a="1"/>
  <c r="T18" i="83" s="1"/>
  <c r="S18" i="83" a="1"/>
  <c r="S18" i="83" s="1"/>
  <c r="R18" i="83" a="1"/>
  <c r="R18" i="83" s="1"/>
  <c r="Q18" i="83" a="1"/>
  <c r="Q18" i="83" s="1"/>
  <c r="P18" i="83" a="1"/>
  <c r="P18" i="83" s="1"/>
  <c r="O18" i="83" a="1"/>
  <c r="O18" i="83" s="1"/>
  <c r="N18" i="83" a="1"/>
  <c r="N18" i="83" s="1"/>
  <c r="M18" i="83" a="1"/>
  <c r="M18" i="83" s="1"/>
  <c r="L18" i="83" a="1"/>
  <c r="L18" i="83" s="1"/>
  <c r="K18" i="83" a="1"/>
  <c r="K18" i="83" s="1"/>
  <c r="J18" i="83" a="1"/>
  <c r="J18" i="83" s="1"/>
  <c r="I18" i="83" a="1"/>
  <c r="I18" i="83" s="1"/>
  <c r="H18" i="83" a="1"/>
  <c r="H18" i="83" s="1"/>
  <c r="G18" i="83" a="1"/>
  <c r="G18" i="83" s="1"/>
  <c r="F18" i="83" a="1"/>
  <c r="F18" i="83" s="1"/>
  <c r="E18" i="83" a="1"/>
  <c r="E18" i="83" s="1"/>
  <c r="D18" i="83" a="1"/>
  <c r="D18" i="83" s="1"/>
  <c r="C18" i="83"/>
  <c r="W17" i="83" a="1"/>
  <c r="W17" i="83" s="1"/>
  <c r="V17" i="83" a="1"/>
  <c r="V17" i="83" s="1"/>
  <c r="U17" i="83" a="1"/>
  <c r="U17" i="83" s="1"/>
  <c r="T17" i="83" a="1"/>
  <c r="T17" i="83" s="1"/>
  <c r="S17" i="83" a="1"/>
  <c r="S17" i="83" s="1"/>
  <c r="R17" i="83" a="1"/>
  <c r="R17" i="83" s="1"/>
  <c r="Q17" i="83" a="1"/>
  <c r="Q17" i="83" s="1"/>
  <c r="P17" i="83" a="1"/>
  <c r="P17" i="83" s="1"/>
  <c r="O17" i="83" a="1"/>
  <c r="O17" i="83" s="1"/>
  <c r="N17" i="83" a="1"/>
  <c r="N17" i="83" s="1"/>
  <c r="M17" i="83" a="1"/>
  <c r="M17" i="83" s="1"/>
  <c r="L17" i="83" a="1"/>
  <c r="L17" i="83" s="1"/>
  <c r="K17" i="83" a="1"/>
  <c r="K17" i="83" s="1"/>
  <c r="J17" i="83" a="1"/>
  <c r="J17" i="83" s="1"/>
  <c r="I17" i="83" a="1"/>
  <c r="I17" i="83" s="1"/>
  <c r="H17" i="83" a="1"/>
  <c r="H17" i="83" s="1"/>
  <c r="G17" i="83" a="1"/>
  <c r="G17" i="83" s="1"/>
  <c r="F17" i="83" a="1"/>
  <c r="F17" i="83" s="1"/>
  <c r="E17" i="83" a="1"/>
  <c r="E17" i="83" s="1"/>
  <c r="D17" i="83" a="1"/>
  <c r="D17" i="83" s="1"/>
  <c r="W16" i="83" a="1"/>
  <c r="W16" i="83" s="1"/>
  <c r="V16" i="83" a="1"/>
  <c r="V16" i="83" s="1"/>
  <c r="U16" i="83" a="1"/>
  <c r="U16" i="83" s="1"/>
  <c r="T16" i="83" a="1"/>
  <c r="T16" i="83" s="1"/>
  <c r="S16" i="83" a="1"/>
  <c r="S16" i="83" s="1"/>
  <c r="R16" i="83" a="1"/>
  <c r="R16" i="83" s="1"/>
  <c r="Q16" i="83" a="1"/>
  <c r="Q16" i="83" s="1"/>
  <c r="P16" i="83" a="1"/>
  <c r="P16" i="83" s="1"/>
  <c r="O16" i="83" a="1"/>
  <c r="O16" i="83" s="1"/>
  <c r="N16" i="83" a="1"/>
  <c r="N16" i="83" s="1"/>
  <c r="M16" i="83" a="1"/>
  <c r="M16" i="83" s="1"/>
  <c r="L16" i="83" a="1"/>
  <c r="L16" i="83" s="1"/>
  <c r="K16" i="83" a="1"/>
  <c r="K16" i="83" s="1"/>
  <c r="J16" i="83" a="1"/>
  <c r="J16" i="83" s="1"/>
  <c r="I16" i="83" a="1"/>
  <c r="I16" i="83" s="1"/>
  <c r="H16" i="83" a="1"/>
  <c r="H16" i="83" s="1"/>
  <c r="G16" i="83" a="1"/>
  <c r="G16" i="83" s="1"/>
  <c r="F16" i="83" a="1"/>
  <c r="F16" i="83" s="1"/>
  <c r="E16" i="83" a="1"/>
  <c r="E16" i="83" s="1"/>
  <c r="D16" i="83" a="1"/>
  <c r="D16" i="83" s="1"/>
  <c r="W15" i="83" a="1"/>
  <c r="W15" i="83" s="1"/>
  <c r="V15" i="83" a="1"/>
  <c r="V15" i="83" s="1"/>
  <c r="U15" i="83" a="1"/>
  <c r="U15" i="83" s="1"/>
  <c r="T15" i="83" a="1"/>
  <c r="T15" i="83" s="1"/>
  <c r="S15" i="83" a="1"/>
  <c r="S15" i="83" s="1"/>
  <c r="R15" i="83" a="1"/>
  <c r="R15" i="83" s="1"/>
  <c r="Q15" i="83" a="1"/>
  <c r="Q15" i="83" s="1"/>
  <c r="P15" i="83" a="1"/>
  <c r="P15" i="83" s="1"/>
  <c r="O15" i="83" a="1"/>
  <c r="O15" i="83" s="1"/>
  <c r="N15" i="83" a="1"/>
  <c r="N15" i="83" s="1"/>
  <c r="M15" i="83" a="1"/>
  <c r="M15" i="83" s="1"/>
  <c r="L15" i="83" a="1"/>
  <c r="L15" i="83" s="1"/>
  <c r="K15" i="83" a="1"/>
  <c r="K15" i="83" s="1"/>
  <c r="J15" i="83" a="1"/>
  <c r="J15" i="83" s="1"/>
  <c r="I15" i="83" a="1"/>
  <c r="I15" i="83" s="1"/>
  <c r="H15" i="83" a="1"/>
  <c r="H15" i="83" s="1"/>
  <c r="G15" i="83" a="1"/>
  <c r="G15" i="83" s="1"/>
  <c r="F15" i="83" a="1"/>
  <c r="F15" i="83" s="1"/>
  <c r="E15" i="83" a="1"/>
  <c r="E15" i="83" s="1"/>
  <c r="D15" i="83" a="1"/>
  <c r="D15" i="83" s="1"/>
  <c r="W14" i="83" a="1"/>
  <c r="W14" i="83" s="1"/>
  <c r="V14" i="83" a="1"/>
  <c r="V14" i="83" s="1"/>
  <c r="U14" i="83" a="1"/>
  <c r="U14" i="83" s="1"/>
  <c r="T14" i="83" a="1"/>
  <c r="T14" i="83" s="1"/>
  <c r="S14" i="83" a="1"/>
  <c r="S14" i="83" s="1"/>
  <c r="R14" i="83" a="1"/>
  <c r="R14" i="83" s="1"/>
  <c r="Q14" i="83" a="1"/>
  <c r="Q14" i="83" s="1"/>
  <c r="P14" i="83" a="1"/>
  <c r="P14" i="83" s="1"/>
  <c r="O14" i="83" a="1"/>
  <c r="O14" i="83" s="1"/>
  <c r="N14" i="83" a="1"/>
  <c r="N14" i="83" s="1"/>
  <c r="M14" i="83" a="1"/>
  <c r="M14" i="83" s="1"/>
  <c r="L14" i="83" a="1"/>
  <c r="L14" i="83" s="1"/>
  <c r="K14" i="83" a="1"/>
  <c r="K14" i="83" s="1"/>
  <c r="J14" i="83" a="1"/>
  <c r="J14" i="83" s="1"/>
  <c r="I14" i="83" a="1"/>
  <c r="I14" i="83" s="1"/>
  <c r="H14" i="83" a="1"/>
  <c r="H14" i="83" s="1"/>
  <c r="G14" i="83" a="1"/>
  <c r="G14" i="83" s="1"/>
  <c r="F14" i="83" a="1"/>
  <c r="F14" i="83" s="1"/>
  <c r="E14" i="83" a="1"/>
  <c r="E14" i="83" s="1"/>
  <c r="D14" i="83" a="1"/>
  <c r="D14" i="83" s="1"/>
  <c r="W13" i="83" a="1"/>
  <c r="W13" i="83" s="1"/>
  <c r="V13" i="83" a="1"/>
  <c r="V13" i="83" s="1"/>
  <c r="U13" i="83" a="1"/>
  <c r="U13" i="83" s="1"/>
  <c r="T13" i="83" a="1"/>
  <c r="T13" i="83" s="1"/>
  <c r="S13" i="83" a="1"/>
  <c r="S13" i="83" s="1"/>
  <c r="R13" i="83" a="1"/>
  <c r="R13" i="83" s="1"/>
  <c r="Q13" i="83" a="1"/>
  <c r="Q13" i="83" s="1"/>
  <c r="P13" i="83" a="1"/>
  <c r="P13" i="83" s="1"/>
  <c r="O13" i="83" a="1"/>
  <c r="O13" i="83" s="1"/>
  <c r="N13" i="83" a="1"/>
  <c r="N13" i="83" s="1"/>
  <c r="M13" i="83" a="1"/>
  <c r="M13" i="83" s="1"/>
  <c r="L13" i="83" a="1"/>
  <c r="L13" i="83" s="1"/>
  <c r="K13" i="83" a="1"/>
  <c r="K13" i="83" s="1"/>
  <c r="J13" i="83" a="1"/>
  <c r="J13" i="83" s="1"/>
  <c r="I13" i="83" a="1"/>
  <c r="I13" i="83" s="1"/>
  <c r="H13" i="83" a="1"/>
  <c r="H13" i="83" s="1"/>
  <c r="G13" i="83" a="1"/>
  <c r="G13" i="83" s="1"/>
  <c r="F13" i="83" a="1"/>
  <c r="F13" i="83" s="1"/>
  <c r="E13" i="83" a="1"/>
  <c r="E13" i="83" s="1"/>
  <c r="D13" i="83" a="1"/>
  <c r="D13" i="83" s="1"/>
  <c r="W12" i="83" a="1"/>
  <c r="W12" i="83" s="1"/>
  <c r="V12" i="83" a="1"/>
  <c r="V12" i="83" s="1"/>
  <c r="U12" i="83" a="1"/>
  <c r="U12" i="83" s="1"/>
  <c r="T12" i="83" a="1"/>
  <c r="T12" i="83" s="1"/>
  <c r="S12" i="83" a="1"/>
  <c r="S12" i="83" s="1"/>
  <c r="R12" i="83" a="1"/>
  <c r="R12" i="83" s="1"/>
  <c r="Q12" i="83" a="1"/>
  <c r="Q12" i="83" s="1"/>
  <c r="P12" i="83" a="1"/>
  <c r="P12" i="83" s="1"/>
  <c r="O12" i="83" a="1"/>
  <c r="O12" i="83" s="1"/>
  <c r="N12" i="83" a="1"/>
  <c r="N12" i="83" s="1"/>
  <c r="M12" i="83" a="1"/>
  <c r="M12" i="83" s="1"/>
  <c r="L12" i="83" a="1"/>
  <c r="L12" i="83" s="1"/>
  <c r="K12" i="83" a="1"/>
  <c r="K12" i="83" s="1"/>
  <c r="J12" i="83" a="1"/>
  <c r="J12" i="83" s="1"/>
  <c r="I12" i="83" a="1"/>
  <c r="I12" i="83" s="1"/>
  <c r="H12" i="83" a="1"/>
  <c r="H12" i="83" s="1"/>
  <c r="G12" i="83" a="1"/>
  <c r="G12" i="83" s="1"/>
  <c r="F12" i="83" a="1"/>
  <c r="F12" i="83" s="1"/>
  <c r="E12" i="83" a="1"/>
  <c r="E12" i="83" s="1"/>
  <c r="D12" i="83" a="1"/>
  <c r="D12" i="83" s="1"/>
  <c r="W11" i="83" a="1"/>
  <c r="W11" i="83" s="1"/>
  <c r="V11" i="83" a="1"/>
  <c r="V11" i="83" s="1"/>
  <c r="U11" i="83" a="1"/>
  <c r="U11" i="83" s="1"/>
  <c r="T11" i="83" a="1"/>
  <c r="T11" i="83" s="1"/>
  <c r="S11" i="83" a="1"/>
  <c r="S11" i="83" s="1"/>
  <c r="R11" i="83" a="1"/>
  <c r="R11" i="83" s="1"/>
  <c r="Q11" i="83" a="1"/>
  <c r="Q11" i="83" s="1"/>
  <c r="P11" i="83" a="1"/>
  <c r="P11" i="83" s="1"/>
  <c r="O11" i="83" a="1"/>
  <c r="O11" i="83" s="1"/>
  <c r="N11" i="83" a="1"/>
  <c r="N11" i="83" s="1"/>
  <c r="M11" i="83" a="1"/>
  <c r="M11" i="83" s="1"/>
  <c r="L11" i="83" a="1"/>
  <c r="L11" i="83" s="1"/>
  <c r="K11" i="83" a="1"/>
  <c r="K11" i="83" s="1"/>
  <c r="J11" i="83" a="1"/>
  <c r="J11" i="83" s="1"/>
  <c r="I11" i="83" a="1"/>
  <c r="I11" i="83" s="1"/>
  <c r="H11" i="83" a="1"/>
  <c r="H11" i="83" s="1"/>
  <c r="G11" i="83" a="1"/>
  <c r="G11" i="83" s="1"/>
  <c r="F11" i="83" a="1"/>
  <c r="F11" i="83" s="1"/>
  <c r="E11" i="83" a="1"/>
  <c r="E11" i="83" s="1"/>
  <c r="D11" i="83" a="1"/>
  <c r="D11" i="83" s="1"/>
  <c r="W10" i="83" a="1"/>
  <c r="W10" i="83" s="1"/>
  <c r="V10" i="83" a="1"/>
  <c r="V10" i="83" s="1"/>
  <c r="U10" i="83" a="1"/>
  <c r="U10" i="83" s="1"/>
  <c r="T10" i="83" a="1"/>
  <c r="T10" i="83" s="1"/>
  <c r="S10" i="83" a="1"/>
  <c r="S10" i="83" s="1"/>
  <c r="R10" i="83" a="1"/>
  <c r="R10" i="83" s="1"/>
  <c r="Q10" i="83" a="1"/>
  <c r="Q10" i="83" s="1"/>
  <c r="P10" i="83" a="1"/>
  <c r="P10" i="83" s="1"/>
  <c r="O10" i="83" a="1"/>
  <c r="O10" i="83" s="1"/>
  <c r="N10" i="83" a="1"/>
  <c r="N10" i="83" s="1"/>
  <c r="M10" i="83" a="1"/>
  <c r="M10" i="83" s="1"/>
  <c r="L10" i="83" a="1"/>
  <c r="L10" i="83" s="1"/>
  <c r="K10" i="83" a="1"/>
  <c r="K10" i="83" s="1"/>
  <c r="J10" i="83" a="1"/>
  <c r="J10" i="83" s="1"/>
  <c r="I10" i="83" a="1"/>
  <c r="I10" i="83" s="1"/>
  <c r="H10" i="83" a="1"/>
  <c r="H10" i="83" s="1"/>
  <c r="G10" i="83" a="1"/>
  <c r="G10" i="83" s="1"/>
  <c r="F10" i="83" a="1"/>
  <c r="F10" i="83" s="1"/>
  <c r="E10" i="83" a="1"/>
  <c r="E10" i="83" s="1"/>
  <c r="D10" i="83" a="1"/>
  <c r="D10" i="83" s="1"/>
  <c r="C8" i="83"/>
  <c r="C7" i="83"/>
  <c r="C6" i="83"/>
  <c r="C5" i="83"/>
  <c r="C4" i="83"/>
  <c r="W21" i="82" l="1" a="1"/>
  <c r="W21" i="82" s="1"/>
  <c r="V21" i="82" a="1"/>
  <c r="V21" i="82" s="1"/>
  <c r="U21" i="82" a="1"/>
  <c r="U21" i="82" s="1"/>
  <c r="T21" i="82" a="1"/>
  <c r="T21" i="82" s="1"/>
  <c r="S21" i="82" a="1"/>
  <c r="S21" i="82" s="1"/>
  <c r="R21" i="82" a="1"/>
  <c r="R21" i="82" s="1"/>
  <c r="Q21" i="82" a="1"/>
  <c r="Q21" i="82" s="1"/>
  <c r="P21" i="82" a="1"/>
  <c r="P21" i="82" s="1"/>
  <c r="O21" i="82" a="1"/>
  <c r="O21" i="82" s="1"/>
  <c r="N21" i="82" a="1"/>
  <c r="N21" i="82" s="1"/>
  <c r="M21" i="82" a="1"/>
  <c r="M21" i="82" s="1"/>
  <c r="L21" i="82" a="1"/>
  <c r="L21" i="82" s="1"/>
  <c r="K21" i="82" a="1"/>
  <c r="K21" i="82" s="1"/>
  <c r="J21" i="82" a="1"/>
  <c r="J21" i="82" s="1"/>
  <c r="I21" i="82" a="1"/>
  <c r="I21" i="82" s="1"/>
  <c r="H21" i="82" a="1"/>
  <c r="H21" i="82" s="1"/>
  <c r="G21" i="82" a="1"/>
  <c r="G21" i="82" s="1"/>
  <c r="F21" i="82" a="1"/>
  <c r="F21" i="82" s="1"/>
  <c r="E21" i="82" a="1"/>
  <c r="E21" i="82" s="1"/>
  <c r="D21" i="82" a="1"/>
  <c r="D21" i="82" s="1"/>
  <c r="C21" i="82"/>
  <c r="W20" i="82" a="1"/>
  <c r="W20" i="82" s="1"/>
  <c r="V20" i="82" a="1"/>
  <c r="V20" i="82" s="1"/>
  <c r="U20" i="82" a="1"/>
  <c r="U20" i="82" s="1"/>
  <c r="T20" i="82" a="1"/>
  <c r="T20" i="82" s="1"/>
  <c r="S20" i="82" a="1"/>
  <c r="S20" i="82" s="1"/>
  <c r="R20" i="82" a="1"/>
  <c r="R20" i="82" s="1"/>
  <c r="Q20" i="82" a="1"/>
  <c r="Q20" i="82" s="1"/>
  <c r="P20" i="82" a="1"/>
  <c r="P20" i="82" s="1"/>
  <c r="O20" i="82" a="1"/>
  <c r="O20" i="82" s="1"/>
  <c r="N20" i="82" a="1"/>
  <c r="N20" i="82" s="1"/>
  <c r="M20" i="82" a="1"/>
  <c r="M20" i="82" s="1"/>
  <c r="L20" i="82" a="1"/>
  <c r="L20" i="82" s="1"/>
  <c r="K20" i="82" a="1"/>
  <c r="K20" i="82" s="1"/>
  <c r="J20" i="82" a="1"/>
  <c r="J20" i="82" s="1"/>
  <c r="I20" i="82" a="1"/>
  <c r="I20" i="82" s="1"/>
  <c r="H20" i="82" a="1"/>
  <c r="H20" i="82" s="1"/>
  <c r="G20" i="82" a="1"/>
  <c r="G20" i="82" s="1"/>
  <c r="F20" i="82" a="1"/>
  <c r="F20" i="82" s="1"/>
  <c r="E20" i="82" a="1"/>
  <c r="E20" i="82" s="1"/>
  <c r="D20" i="82" a="1"/>
  <c r="D20" i="82" s="1"/>
  <c r="C20" i="82"/>
  <c r="W19" i="82" a="1"/>
  <c r="W19" i="82" s="1"/>
  <c r="V19" i="82" a="1"/>
  <c r="V19" i="82" s="1"/>
  <c r="U19" i="82" a="1"/>
  <c r="U19" i="82" s="1"/>
  <c r="T19" i="82" a="1"/>
  <c r="T19" i="82" s="1"/>
  <c r="S19" i="82" a="1"/>
  <c r="S19" i="82" s="1"/>
  <c r="R19" i="82" a="1"/>
  <c r="R19" i="82" s="1"/>
  <c r="Q19" i="82" a="1"/>
  <c r="Q19" i="82" s="1"/>
  <c r="P19" i="82" a="1"/>
  <c r="P19" i="82" s="1"/>
  <c r="O19" i="82" a="1"/>
  <c r="O19" i="82" s="1"/>
  <c r="N19" i="82" a="1"/>
  <c r="N19" i="82" s="1"/>
  <c r="M19" i="82" a="1"/>
  <c r="M19" i="82" s="1"/>
  <c r="L19" i="82" a="1"/>
  <c r="L19" i="82" s="1"/>
  <c r="K19" i="82" a="1"/>
  <c r="K19" i="82" s="1"/>
  <c r="J19" i="82" a="1"/>
  <c r="J19" i="82" s="1"/>
  <c r="I19" i="82" a="1"/>
  <c r="I19" i="82" s="1"/>
  <c r="H19" i="82" a="1"/>
  <c r="H19" i="82" s="1"/>
  <c r="G19" i="82" a="1"/>
  <c r="G19" i="82" s="1"/>
  <c r="F19" i="82" a="1"/>
  <c r="F19" i="82" s="1"/>
  <c r="E19" i="82" a="1"/>
  <c r="E19" i="82" s="1"/>
  <c r="D19" i="82" a="1"/>
  <c r="D19" i="82" s="1"/>
  <c r="C19" i="82"/>
  <c r="W18" i="82" a="1"/>
  <c r="W18" i="82" s="1"/>
  <c r="V18" i="82" a="1"/>
  <c r="V18" i="82" s="1"/>
  <c r="U18" i="82" a="1"/>
  <c r="U18" i="82" s="1"/>
  <c r="T18" i="82" a="1"/>
  <c r="T18" i="82" s="1"/>
  <c r="S18" i="82" a="1"/>
  <c r="S18" i="82" s="1"/>
  <c r="R18" i="82" a="1"/>
  <c r="R18" i="82" s="1"/>
  <c r="Q18" i="82" a="1"/>
  <c r="Q18" i="82" s="1"/>
  <c r="P18" i="82" a="1"/>
  <c r="P18" i="82" s="1"/>
  <c r="O18" i="82" a="1"/>
  <c r="O18" i="82" s="1"/>
  <c r="N18" i="82" a="1"/>
  <c r="N18" i="82" s="1"/>
  <c r="M18" i="82" a="1"/>
  <c r="M18" i="82" s="1"/>
  <c r="L18" i="82" a="1"/>
  <c r="L18" i="82" s="1"/>
  <c r="K18" i="82" a="1"/>
  <c r="K18" i="82" s="1"/>
  <c r="J18" i="82" a="1"/>
  <c r="J18" i="82" s="1"/>
  <c r="I18" i="82" a="1"/>
  <c r="I18" i="82" s="1"/>
  <c r="H18" i="82" a="1"/>
  <c r="H18" i="82" s="1"/>
  <c r="G18" i="82" a="1"/>
  <c r="G18" i="82" s="1"/>
  <c r="F18" i="82" a="1"/>
  <c r="F18" i="82" s="1"/>
  <c r="E18" i="82" a="1"/>
  <c r="E18" i="82" s="1"/>
  <c r="D18" i="82" a="1"/>
  <c r="D18" i="82" s="1"/>
  <c r="C18" i="82"/>
  <c r="W17" i="82" a="1"/>
  <c r="W17" i="82" s="1"/>
  <c r="V17" i="82" a="1"/>
  <c r="V17" i="82" s="1"/>
  <c r="U17" i="82" a="1"/>
  <c r="U17" i="82" s="1"/>
  <c r="T17" i="82" a="1"/>
  <c r="T17" i="82" s="1"/>
  <c r="S17" i="82" a="1"/>
  <c r="S17" i="82" s="1"/>
  <c r="R17" i="82" a="1"/>
  <c r="R17" i="82" s="1"/>
  <c r="Q17" i="82" a="1"/>
  <c r="Q17" i="82" s="1"/>
  <c r="P17" i="82" a="1"/>
  <c r="P17" i="82" s="1"/>
  <c r="O17" i="82" a="1"/>
  <c r="O17" i="82" s="1"/>
  <c r="N17" i="82" a="1"/>
  <c r="N17" i="82" s="1"/>
  <c r="M17" i="82" a="1"/>
  <c r="M17" i="82" s="1"/>
  <c r="L17" i="82" a="1"/>
  <c r="L17" i="82" s="1"/>
  <c r="K17" i="82" a="1"/>
  <c r="K17" i="82" s="1"/>
  <c r="J17" i="82" a="1"/>
  <c r="J17" i="82" s="1"/>
  <c r="I17" i="82" a="1"/>
  <c r="I17" i="82" s="1"/>
  <c r="H17" i="82" a="1"/>
  <c r="H17" i="82" s="1"/>
  <c r="G17" i="82" a="1"/>
  <c r="G17" i="82" s="1"/>
  <c r="F17" i="82" a="1"/>
  <c r="F17" i="82" s="1"/>
  <c r="E17" i="82" a="1"/>
  <c r="E17" i="82" s="1"/>
  <c r="D17" i="82" a="1"/>
  <c r="D17" i="82" s="1"/>
  <c r="C17" i="82"/>
  <c r="W16" i="82" a="1"/>
  <c r="W16" i="82" s="1"/>
  <c r="V16" i="82" a="1"/>
  <c r="V16" i="82" s="1"/>
  <c r="U16" i="82" a="1"/>
  <c r="U16" i="82" s="1"/>
  <c r="T16" i="82" a="1"/>
  <c r="T16" i="82" s="1"/>
  <c r="S16" i="82" a="1"/>
  <c r="S16" i="82" s="1"/>
  <c r="R16" i="82" a="1"/>
  <c r="R16" i="82" s="1"/>
  <c r="Q16" i="82" a="1"/>
  <c r="Q16" i="82" s="1"/>
  <c r="P16" i="82" a="1"/>
  <c r="P16" i="82" s="1"/>
  <c r="O16" i="82" a="1"/>
  <c r="O16" i="82" s="1"/>
  <c r="N16" i="82" a="1"/>
  <c r="N16" i="82" s="1"/>
  <c r="M16" i="82" a="1"/>
  <c r="M16" i="82" s="1"/>
  <c r="L16" i="82" a="1"/>
  <c r="L16" i="82" s="1"/>
  <c r="K16" i="82" a="1"/>
  <c r="K16" i="82" s="1"/>
  <c r="J16" i="82" a="1"/>
  <c r="J16" i="82" s="1"/>
  <c r="I16" i="82" a="1"/>
  <c r="I16" i="82" s="1"/>
  <c r="H16" i="82" a="1"/>
  <c r="H16" i="82" s="1"/>
  <c r="G16" i="82" a="1"/>
  <c r="G16" i="82" s="1"/>
  <c r="F16" i="82" a="1"/>
  <c r="F16" i="82" s="1"/>
  <c r="E16" i="82" a="1"/>
  <c r="E16" i="82" s="1"/>
  <c r="D16" i="82" a="1"/>
  <c r="D16" i="82" s="1"/>
  <c r="C16" i="82"/>
  <c r="W15" i="82" a="1"/>
  <c r="W15" i="82" s="1"/>
  <c r="V15" i="82" a="1"/>
  <c r="V15" i="82" s="1"/>
  <c r="U15" i="82" a="1"/>
  <c r="U15" i="82" s="1"/>
  <c r="T15" i="82" a="1"/>
  <c r="T15" i="82" s="1"/>
  <c r="S15" i="82" a="1"/>
  <c r="S15" i="82" s="1"/>
  <c r="R15" i="82" a="1"/>
  <c r="R15" i="82" s="1"/>
  <c r="Q15" i="82" a="1"/>
  <c r="Q15" i="82" s="1"/>
  <c r="P15" i="82" a="1"/>
  <c r="P15" i="82" s="1"/>
  <c r="O15" i="82" a="1"/>
  <c r="O15" i="82" s="1"/>
  <c r="N15" i="82" a="1"/>
  <c r="N15" i="82" s="1"/>
  <c r="M15" i="82" a="1"/>
  <c r="M15" i="82" s="1"/>
  <c r="L15" i="82" a="1"/>
  <c r="L15" i="82" s="1"/>
  <c r="K15" i="82" a="1"/>
  <c r="K15" i="82" s="1"/>
  <c r="J15" i="82" a="1"/>
  <c r="J15" i="82" s="1"/>
  <c r="I15" i="82" a="1"/>
  <c r="I15" i="82" s="1"/>
  <c r="H15" i="82" a="1"/>
  <c r="H15" i="82" s="1"/>
  <c r="G15" i="82" a="1"/>
  <c r="G15" i="82" s="1"/>
  <c r="F15" i="82" a="1"/>
  <c r="F15" i="82" s="1"/>
  <c r="E15" i="82" a="1"/>
  <c r="E15" i="82" s="1"/>
  <c r="D15" i="82" a="1"/>
  <c r="D15" i="82" s="1"/>
  <c r="C15" i="82"/>
  <c r="W14" i="82" a="1"/>
  <c r="W14" i="82" s="1"/>
  <c r="V14" i="82" a="1"/>
  <c r="V14" i="82" s="1"/>
  <c r="U14" i="82" a="1"/>
  <c r="U14" i="82" s="1"/>
  <c r="T14" i="82" a="1"/>
  <c r="T14" i="82" s="1"/>
  <c r="S14" i="82" a="1"/>
  <c r="S14" i="82" s="1"/>
  <c r="R14" i="82" a="1"/>
  <c r="R14" i="82" s="1"/>
  <c r="Q14" i="82" a="1"/>
  <c r="Q14" i="82" s="1"/>
  <c r="P14" i="82" a="1"/>
  <c r="P14" i="82" s="1"/>
  <c r="O14" i="82" a="1"/>
  <c r="O14" i="82" s="1"/>
  <c r="N14" i="82" a="1"/>
  <c r="N14" i="82" s="1"/>
  <c r="M14" i="82" a="1"/>
  <c r="M14" i="82" s="1"/>
  <c r="L14" i="82" a="1"/>
  <c r="L14" i="82" s="1"/>
  <c r="K14" i="82" a="1"/>
  <c r="K14" i="82" s="1"/>
  <c r="J14" i="82" a="1"/>
  <c r="J14" i="82" s="1"/>
  <c r="I14" i="82" a="1"/>
  <c r="I14" i="82" s="1"/>
  <c r="H14" i="82" a="1"/>
  <c r="H14" i="82" s="1"/>
  <c r="G14" i="82" a="1"/>
  <c r="G14" i="82" s="1"/>
  <c r="F14" i="82" a="1"/>
  <c r="F14" i="82" s="1"/>
  <c r="E14" i="82" a="1"/>
  <c r="E14" i="82" s="1"/>
  <c r="D14" i="82" a="1"/>
  <c r="D14" i="82" s="1"/>
  <c r="C14" i="82"/>
  <c r="W13" i="82" a="1"/>
  <c r="W13" i="82" s="1"/>
  <c r="V13" i="82" a="1"/>
  <c r="V13" i="82" s="1"/>
  <c r="U13" i="82" a="1"/>
  <c r="U13" i="82" s="1"/>
  <c r="T13" i="82" a="1"/>
  <c r="T13" i="82" s="1"/>
  <c r="S13" i="82" a="1"/>
  <c r="S13" i="82" s="1"/>
  <c r="R13" i="82" a="1"/>
  <c r="R13" i="82" s="1"/>
  <c r="Q13" i="82" a="1"/>
  <c r="Q13" i="82" s="1"/>
  <c r="P13" i="82" a="1"/>
  <c r="P13" i="82" s="1"/>
  <c r="O13" i="82" a="1"/>
  <c r="O13" i="82" s="1"/>
  <c r="N13" i="82" a="1"/>
  <c r="N13" i="82" s="1"/>
  <c r="M13" i="82" a="1"/>
  <c r="M13" i="82" s="1"/>
  <c r="L13" i="82" a="1"/>
  <c r="L13" i="82" s="1"/>
  <c r="K13" i="82" a="1"/>
  <c r="K13" i="82" s="1"/>
  <c r="J13" i="82" a="1"/>
  <c r="J13" i="82" s="1"/>
  <c r="I13" i="82" a="1"/>
  <c r="I13" i="82" s="1"/>
  <c r="H13" i="82" a="1"/>
  <c r="H13" i="82" s="1"/>
  <c r="G13" i="82" a="1"/>
  <c r="G13" i="82" s="1"/>
  <c r="F13" i="82" a="1"/>
  <c r="F13" i="82" s="1"/>
  <c r="E13" i="82" a="1"/>
  <c r="E13" i="82" s="1"/>
  <c r="D13" i="82" a="1"/>
  <c r="D13" i="82" s="1"/>
  <c r="C13" i="82"/>
  <c r="W12" i="82" a="1"/>
  <c r="W12" i="82" s="1"/>
  <c r="V12" i="82" a="1"/>
  <c r="V12" i="82" s="1"/>
  <c r="U12" i="82" a="1"/>
  <c r="U12" i="82" s="1"/>
  <c r="T12" i="82" a="1"/>
  <c r="T12" i="82" s="1"/>
  <c r="S12" i="82" a="1"/>
  <c r="S12" i="82" s="1"/>
  <c r="R12" i="82" a="1"/>
  <c r="R12" i="82" s="1"/>
  <c r="Q12" i="82" a="1"/>
  <c r="Q12" i="82" s="1"/>
  <c r="P12" i="82" a="1"/>
  <c r="P12" i="82" s="1"/>
  <c r="O12" i="82" a="1"/>
  <c r="O12" i="82" s="1"/>
  <c r="N12" i="82" a="1"/>
  <c r="N12" i="82" s="1"/>
  <c r="M12" i="82" a="1"/>
  <c r="M12" i="82" s="1"/>
  <c r="L12" i="82" a="1"/>
  <c r="L12" i="82" s="1"/>
  <c r="K12" i="82" a="1"/>
  <c r="K12" i="82" s="1"/>
  <c r="J12" i="82" a="1"/>
  <c r="J12" i="82" s="1"/>
  <c r="I12" i="82" a="1"/>
  <c r="I12" i="82" s="1"/>
  <c r="H12" i="82" a="1"/>
  <c r="H12" i="82" s="1"/>
  <c r="G12" i="82" a="1"/>
  <c r="G12" i="82" s="1"/>
  <c r="F12" i="82" a="1"/>
  <c r="F12" i="82" s="1"/>
  <c r="E12" i="82" a="1"/>
  <c r="E12" i="82" s="1"/>
  <c r="D12" i="82" a="1"/>
  <c r="D12" i="82" s="1"/>
  <c r="C12" i="82"/>
  <c r="W11" i="82" a="1"/>
  <c r="W11" i="82" s="1"/>
  <c r="V11" i="82" a="1"/>
  <c r="V11" i="82" s="1"/>
  <c r="U11" i="82" a="1"/>
  <c r="U11" i="82" s="1"/>
  <c r="T11" i="82" a="1"/>
  <c r="T11" i="82" s="1"/>
  <c r="S11" i="82" a="1"/>
  <c r="S11" i="82" s="1"/>
  <c r="R11" i="82" a="1"/>
  <c r="R11" i="82" s="1"/>
  <c r="Q11" i="82" a="1"/>
  <c r="Q11" i="82" s="1"/>
  <c r="P11" i="82" a="1"/>
  <c r="P11" i="82" s="1"/>
  <c r="O11" i="82" a="1"/>
  <c r="O11" i="82" s="1"/>
  <c r="N11" i="82" a="1"/>
  <c r="N11" i="82" s="1"/>
  <c r="M11" i="82" a="1"/>
  <c r="M11" i="82" s="1"/>
  <c r="L11" i="82" a="1"/>
  <c r="L11" i="82" s="1"/>
  <c r="K11" i="82" a="1"/>
  <c r="K11" i="82" s="1"/>
  <c r="J11" i="82" a="1"/>
  <c r="J11" i="82" s="1"/>
  <c r="I11" i="82" a="1"/>
  <c r="I11" i="82" s="1"/>
  <c r="H11" i="82" a="1"/>
  <c r="H11" i="82" s="1"/>
  <c r="G11" i="82" a="1"/>
  <c r="G11" i="82" s="1"/>
  <c r="F11" i="82" a="1"/>
  <c r="F11" i="82" s="1"/>
  <c r="E11" i="82" a="1"/>
  <c r="E11" i="82" s="1"/>
  <c r="D11" i="82" a="1"/>
  <c r="D11" i="82" s="1"/>
  <c r="C11" i="82"/>
  <c r="W10" i="82" a="1"/>
  <c r="W10" i="82" s="1"/>
  <c r="V10" i="82" a="1"/>
  <c r="V10" i="82" s="1"/>
  <c r="U10" i="82" a="1"/>
  <c r="U10" i="82" s="1"/>
  <c r="T10" i="82" a="1"/>
  <c r="T10" i="82" s="1"/>
  <c r="S10" i="82" a="1"/>
  <c r="S10" i="82" s="1"/>
  <c r="R10" i="82" a="1"/>
  <c r="R10" i="82" s="1"/>
  <c r="Q10" i="82" a="1"/>
  <c r="Q10" i="82" s="1"/>
  <c r="P10" i="82" a="1"/>
  <c r="P10" i="82" s="1"/>
  <c r="O10" i="82" a="1"/>
  <c r="O10" i="82" s="1"/>
  <c r="N10" i="82" a="1"/>
  <c r="N10" i="82" s="1"/>
  <c r="M10" i="82" a="1"/>
  <c r="M10" i="82" s="1"/>
  <c r="L10" i="82" a="1"/>
  <c r="L10" i="82" s="1"/>
  <c r="K10" i="82" a="1"/>
  <c r="K10" i="82" s="1"/>
  <c r="J10" i="82" a="1"/>
  <c r="J10" i="82" s="1"/>
  <c r="I10" i="82" a="1"/>
  <c r="I10" i="82" s="1"/>
  <c r="H10" i="82" a="1"/>
  <c r="H10" i="82" s="1"/>
  <c r="G10" i="82" a="1"/>
  <c r="G10" i="82" s="1"/>
  <c r="F10" i="82" a="1"/>
  <c r="F10" i="82" s="1"/>
  <c r="E10" i="82" a="1"/>
  <c r="E10" i="82" s="1"/>
  <c r="D10" i="82" a="1"/>
  <c r="D10" i="82" s="1"/>
  <c r="C10" i="82"/>
  <c r="W9" i="82" a="1"/>
  <c r="W9" i="82" s="1"/>
  <c r="V9" i="82" a="1"/>
  <c r="V9" i="82" s="1"/>
  <c r="U9" i="82" a="1"/>
  <c r="U9" i="82" s="1"/>
  <c r="T9" i="82" a="1"/>
  <c r="T9" i="82" s="1"/>
  <c r="S9" i="82" a="1"/>
  <c r="S9" i="82" s="1"/>
  <c r="R9" i="82" a="1"/>
  <c r="R9" i="82" s="1"/>
  <c r="Q9" i="82" a="1"/>
  <c r="Q9" i="82" s="1"/>
  <c r="P9" i="82" a="1"/>
  <c r="P9" i="82" s="1"/>
  <c r="O9" i="82" a="1"/>
  <c r="O9" i="82" s="1"/>
  <c r="N9" i="82" a="1"/>
  <c r="N9" i="82" s="1"/>
  <c r="M9" i="82" a="1"/>
  <c r="M9" i="82" s="1"/>
  <c r="L9" i="82" a="1"/>
  <c r="L9" i="82" s="1"/>
  <c r="K9" i="82" a="1"/>
  <c r="K9" i="82" s="1"/>
  <c r="J9" i="82" a="1"/>
  <c r="J9" i="82" s="1"/>
  <c r="I9" i="82" a="1"/>
  <c r="I9" i="82" s="1"/>
  <c r="H9" i="82" a="1"/>
  <c r="H9" i="82" s="1"/>
  <c r="G9" i="82" a="1"/>
  <c r="G9" i="82" s="1"/>
  <c r="F9" i="82" a="1"/>
  <c r="F9" i="82" s="1"/>
  <c r="E9" i="82" a="1"/>
  <c r="E9" i="82" s="1"/>
  <c r="D9" i="82" a="1"/>
  <c r="D9" i="82" s="1"/>
  <c r="C9" i="82"/>
  <c r="C8" i="82"/>
  <c r="C7" i="82"/>
  <c r="C6" i="82"/>
  <c r="C5" i="82"/>
  <c r="C4" i="82"/>
  <c r="W21" i="81" a="1"/>
  <c r="W21" i="81" s="1"/>
  <c r="V21" i="81" a="1"/>
  <c r="V21" i="81" s="1"/>
  <c r="U21" i="81" a="1"/>
  <c r="U21" i="81" s="1"/>
  <c r="T21" i="81" a="1"/>
  <c r="T21" i="81" s="1"/>
  <c r="S21" i="81" a="1"/>
  <c r="S21" i="81" s="1"/>
  <c r="R21" i="81" a="1"/>
  <c r="R21" i="81" s="1"/>
  <c r="Q21" i="81" a="1"/>
  <c r="Q21" i="81" s="1"/>
  <c r="P21" i="81" a="1"/>
  <c r="P21" i="81" s="1"/>
  <c r="O21" i="81" a="1"/>
  <c r="O21" i="81" s="1"/>
  <c r="N21" i="81" a="1"/>
  <c r="N21" i="81" s="1"/>
  <c r="M21" i="81" a="1"/>
  <c r="M21" i="81" s="1"/>
  <c r="L21" i="81" a="1"/>
  <c r="L21" i="81" s="1"/>
  <c r="K21" i="81" a="1"/>
  <c r="K21" i="81" s="1"/>
  <c r="J21" i="81" a="1"/>
  <c r="J21" i="81" s="1"/>
  <c r="I21" i="81" a="1"/>
  <c r="I21" i="81" s="1"/>
  <c r="H21" i="81" a="1"/>
  <c r="H21" i="81" s="1"/>
  <c r="G21" i="81" a="1"/>
  <c r="G21" i="81" s="1"/>
  <c r="F21" i="81" a="1"/>
  <c r="F21" i="81" s="1"/>
  <c r="E21" i="81" a="1"/>
  <c r="E21" i="81" s="1"/>
  <c r="D21" i="81" a="1"/>
  <c r="D21" i="81" s="1"/>
  <c r="C21" i="81"/>
  <c r="W20" i="81" a="1"/>
  <c r="W20" i="81" s="1"/>
  <c r="V20" i="81" a="1"/>
  <c r="V20" i="81" s="1"/>
  <c r="U20" i="81" a="1"/>
  <c r="U20" i="81" s="1"/>
  <c r="T20" i="81" a="1"/>
  <c r="T20" i="81" s="1"/>
  <c r="S20" i="81" a="1"/>
  <c r="S20" i="81" s="1"/>
  <c r="R20" i="81" a="1"/>
  <c r="R20" i="81" s="1"/>
  <c r="Q20" i="81" a="1"/>
  <c r="Q20" i="81" s="1"/>
  <c r="P20" i="81" a="1"/>
  <c r="P20" i="81" s="1"/>
  <c r="O20" i="81" a="1"/>
  <c r="O20" i="81" s="1"/>
  <c r="N20" i="81" a="1"/>
  <c r="N20" i="81" s="1"/>
  <c r="M20" i="81" a="1"/>
  <c r="M20" i="81" s="1"/>
  <c r="L20" i="81" a="1"/>
  <c r="L20" i="81" s="1"/>
  <c r="K20" i="81" a="1"/>
  <c r="K20" i="81" s="1"/>
  <c r="J20" i="81" a="1"/>
  <c r="J20" i="81" s="1"/>
  <c r="I20" i="81" a="1"/>
  <c r="I20" i="81" s="1"/>
  <c r="H20" i="81" a="1"/>
  <c r="H20" i="81" s="1"/>
  <c r="G20" i="81" a="1"/>
  <c r="G20" i="81" s="1"/>
  <c r="F20" i="81" a="1"/>
  <c r="F20" i="81" s="1"/>
  <c r="E20" i="81" a="1"/>
  <c r="E20" i="81" s="1"/>
  <c r="D20" i="81" a="1"/>
  <c r="D20" i="81" s="1"/>
  <c r="C20" i="81"/>
  <c r="W19" i="81" a="1"/>
  <c r="W19" i="81" s="1"/>
  <c r="V19" i="81" a="1"/>
  <c r="V19" i="81" s="1"/>
  <c r="U19" i="81" a="1"/>
  <c r="U19" i="81" s="1"/>
  <c r="T19" i="81" a="1"/>
  <c r="T19" i="81" s="1"/>
  <c r="S19" i="81" a="1"/>
  <c r="S19" i="81" s="1"/>
  <c r="R19" i="81" a="1"/>
  <c r="R19" i="81" s="1"/>
  <c r="Q19" i="81" a="1"/>
  <c r="Q19" i="81" s="1"/>
  <c r="P19" i="81" a="1"/>
  <c r="P19" i="81" s="1"/>
  <c r="O19" i="81" a="1"/>
  <c r="O19" i="81" s="1"/>
  <c r="N19" i="81" a="1"/>
  <c r="N19" i="81" s="1"/>
  <c r="M19" i="81" a="1"/>
  <c r="M19" i="81" s="1"/>
  <c r="L19" i="81" a="1"/>
  <c r="L19" i="81" s="1"/>
  <c r="K19" i="81" a="1"/>
  <c r="K19" i="81" s="1"/>
  <c r="J19" i="81" a="1"/>
  <c r="J19" i="81" s="1"/>
  <c r="I19" i="81" a="1"/>
  <c r="I19" i="81" s="1"/>
  <c r="H19" i="81" a="1"/>
  <c r="H19" i="81" s="1"/>
  <c r="G19" i="81" a="1"/>
  <c r="G19" i="81" s="1"/>
  <c r="F19" i="81" a="1"/>
  <c r="F19" i="81" s="1"/>
  <c r="E19" i="81" a="1"/>
  <c r="E19" i="81" s="1"/>
  <c r="D19" i="81" a="1"/>
  <c r="D19" i="81" s="1"/>
  <c r="C19" i="81"/>
  <c r="W18" i="81" a="1"/>
  <c r="W18" i="81" s="1"/>
  <c r="V18" i="81" a="1"/>
  <c r="V18" i="81" s="1"/>
  <c r="U18" i="81" a="1"/>
  <c r="U18" i="81" s="1"/>
  <c r="T18" i="81" a="1"/>
  <c r="T18" i="81" s="1"/>
  <c r="S18" i="81" a="1"/>
  <c r="S18" i="81" s="1"/>
  <c r="R18" i="81" a="1"/>
  <c r="R18" i="81" s="1"/>
  <c r="Q18" i="81" a="1"/>
  <c r="Q18" i="81" s="1"/>
  <c r="P18" i="81" a="1"/>
  <c r="P18" i="81" s="1"/>
  <c r="O18" i="81" a="1"/>
  <c r="O18" i="81" s="1"/>
  <c r="N18" i="81" a="1"/>
  <c r="N18" i="81" s="1"/>
  <c r="M18" i="81" a="1"/>
  <c r="M18" i="81" s="1"/>
  <c r="L18" i="81" a="1"/>
  <c r="L18" i="81" s="1"/>
  <c r="K18" i="81" a="1"/>
  <c r="K18" i="81" s="1"/>
  <c r="J18" i="81" a="1"/>
  <c r="J18" i="81" s="1"/>
  <c r="I18" i="81" a="1"/>
  <c r="I18" i="81" s="1"/>
  <c r="H18" i="81" a="1"/>
  <c r="H18" i="81" s="1"/>
  <c r="G18" i="81" a="1"/>
  <c r="G18" i="81" s="1"/>
  <c r="F18" i="81" a="1"/>
  <c r="F18" i="81" s="1"/>
  <c r="E18" i="81" a="1"/>
  <c r="E18" i="81" s="1"/>
  <c r="D18" i="81" a="1"/>
  <c r="D18" i="81" s="1"/>
  <c r="C18" i="81"/>
  <c r="W17" i="81" a="1"/>
  <c r="W17" i="81" s="1"/>
  <c r="V17" i="81" a="1"/>
  <c r="V17" i="81" s="1"/>
  <c r="U17" i="81" a="1"/>
  <c r="U17" i="81" s="1"/>
  <c r="T17" i="81" a="1"/>
  <c r="T17" i="81" s="1"/>
  <c r="S17" i="81" a="1"/>
  <c r="S17" i="81" s="1"/>
  <c r="R17" i="81" a="1"/>
  <c r="R17" i="81" s="1"/>
  <c r="Q17" i="81" a="1"/>
  <c r="Q17" i="81" s="1"/>
  <c r="P17" i="81" a="1"/>
  <c r="P17" i="81" s="1"/>
  <c r="O17" i="81" a="1"/>
  <c r="O17" i="81" s="1"/>
  <c r="N17" i="81" a="1"/>
  <c r="N17" i="81" s="1"/>
  <c r="M17" i="81" a="1"/>
  <c r="M17" i="81" s="1"/>
  <c r="L17" i="81" a="1"/>
  <c r="L17" i="81" s="1"/>
  <c r="K17" i="81" a="1"/>
  <c r="K17" i="81" s="1"/>
  <c r="J17" i="81" a="1"/>
  <c r="J17" i="81" s="1"/>
  <c r="I17" i="81" a="1"/>
  <c r="I17" i="81" s="1"/>
  <c r="H17" i="81" a="1"/>
  <c r="H17" i="81" s="1"/>
  <c r="G17" i="81" a="1"/>
  <c r="G17" i="81" s="1"/>
  <c r="F17" i="81" a="1"/>
  <c r="F17" i="81" s="1"/>
  <c r="E17" i="81" a="1"/>
  <c r="E17" i="81" s="1"/>
  <c r="D17" i="81" a="1"/>
  <c r="D17" i="81" s="1"/>
  <c r="C17" i="81"/>
  <c r="W16" i="81" a="1"/>
  <c r="W16" i="81" s="1"/>
  <c r="V16" i="81" a="1"/>
  <c r="V16" i="81" s="1"/>
  <c r="U16" i="81" a="1"/>
  <c r="U16" i="81" s="1"/>
  <c r="T16" i="81" a="1"/>
  <c r="T16" i="81" s="1"/>
  <c r="S16" i="81" a="1"/>
  <c r="S16" i="81" s="1"/>
  <c r="R16" i="81" a="1"/>
  <c r="R16" i="81" s="1"/>
  <c r="Q16" i="81" a="1"/>
  <c r="Q16" i="81" s="1"/>
  <c r="P16" i="81" a="1"/>
  <c r="P16" i="81" s="1"/>
  <c r="O16" i="81" a="1"/>
  <c r="O16" i="81" s="1"/>
  <c r="N16" i="81" a="1"/>
  <c r="N16" i="81" s="1"/>
  <c r="M16" i="81" a="1"/>
  <c r="M16" i="81" s="1"/>
  <c r="L16" i="81" a="1"/>
  <c r="L16" i="81" s="1"/>
  <c r="K16" i="81" a="1"/>
  <c r="K16" i="81" s="1"/>
  <c r="J16" i="81" a="1"/>
  <c r="J16" i="81" s="1"/>
  <c r="I16" i="81" a="1"/>
  <c r="I16" i="81" s="1"/>
  <c r="H16" i="81" a="1"/>
  <c r="H16" i="81" s="1"/>
  <c r="G16" i="81" a="1"/>
  <c r="G16" i="81" s="1"/>
  <c r="F16" i="81" a="1"/>
  <c r="F16" i="81" s="1"/>
  <c r="E16" i="81" a="1"/>
  <c r="E16" i="81" s="1"/>
  <c r="D16" i="81" a="1"/>
  <c r="D16" i="81" s="1"/>
  <c r="C16" i="81"/>
  <c r="W15" i="81" a="1"/>
  <c r="W15" i="81" s="1"/>
  <c r="V15" i="81" a="1"/>
  <c r="V15" i="81" s="1"/>
  <c r="U15" i="81" a="1"/>
  <c r="U15" i="81" s="1"/>
  <c r="T15" i="81" a="1"/>
  <c r="T15" i="81" s="1"/>
  <c r="S15" i="81" a="1"/>
  <c r="S15" i="81" s="1"/>
  <c r="R15" i="81" a="1"/>
  <c r="R15" i="81" s="1"/>
  <c r="Q15" i="81" a="1"/>
  <c r="Q15" i="81" s="1"/>
  <c r="P15" i="81" a="1"/>
  <c r="P15" i="81" s="1"/>
  <c r="O15" i="81" a="1"/>
  <c r="O15" i="81" s="1"/>
  <c r="N15" i="81" a="1"/>
  <c r="N15" i="81" s="1"/>
  <c r="M15" i="81" a="1"/>
  <c r="M15" i="81" s="1"/>
  <c r="L15" i="81" a="1"/>
  <c r="L15" i="81" s="1"/>
  <c r="K15" i="81" a="1"/>
  <c r="K15" i="81" s="1"/>
  <c r="J15" i="81" a="1"/>
  <c r="J15" i="81" s="1"/>
  <c r="I15" i="81" a="1"/>
  <c r="I15" i="81" s="1"/>
  <c r="H15" i="81" a="1"/>
  <c r="H15" i="81" s="1"/>
  <c r="G15" i="81" a="1"/>
  <c r="G15" i="81" s="1"/>
  <c r="F15" i="81" a="1"/>
  <c r="F15" i="81" s="1"/>
  <c r="E15" i="81" a="1"/>
  <c r="E15" i="81" s="1"/>
  <c r="D15" i="81" a="1"/>
  <c r="D15" i="81" s="1"/>
  <c r="C15" i="81"/>
  <c r="W14" i="81" a="1"/>
  <c r="W14" i="81" s="1"/>
  <c r="V14" i="81" a="1"/>
  <c r="V14" i="81" s="1"/>
  <c r="U14" i="81" a="1"/>
  <c r="U14" i="81" s="1"/>
  <c r="T14" i="81" a="1"/>
  <c r="T14" i="81" s="1"/>
  <c r="S14" i="81" a="1"/>
  <c r="S14" i="81" s="1"/>
  <c r="R14" i="81" a="1"/>
  <c r="R14" i="81" s="1"/>
  <c r="Q14" i="81" a="1"/>
  <c r="Q14" i="81" s="1"/>
  <c r="P14" i="81" a="1"/>
  <c r="P14" i="81" s="1"/>
  <c r="O14" i="81" a="1"/>
  <c r="O14" i="81" s="1"/>
  <c r="N14" i="81" a="1"/>
  <c r="N14" i="81" s="1"/>
  <c r="M14" i="81" a="1"/>
  <c r="M14" i="81" s="1"/>
  <c r="L14" i="81" a="1"/>
  <c r="L14" i="81" s="1"/>
  <c r="K14" i="81" a="1"/>
  <c r="K14" i="81" s="1"/>
  <c r="J14" i="81" a="1"/>
  <c r="J14" i="81" s="1"/>
  <c r="I14" i="81" a="1"/>
  <c r="I14" i="81" s="1"/>
  <c r="H14" i="81" a="1"/>
  <c r="H14" i="81" s="1"/>
  <c r="G14" i="81" a="1"/>
  <c r="G14" i="81" s="1"/>
  <c r="F14" i="81" a="1"/>
  <c r="F14" i="81" s="1"/>
  <c r="E14" i="81" a="1"/>
  <c r="E14" i="81" s="1"/>
  <c r="D14" i="81" a="1"/>
  <c r="D14" i="81" s="1"/>
  <c r="C14" i="81"/>
  <c r="W13" i="81" a="1"/>
  <c r="W13" i="81" s="1"/>
  <c r="V13" i="81" a="1"/>
  <c r="V13" i="81" s="1"/>
  <c r="U13" i="81" a="1"/>
  <c r="U13" i="81" s="1"/>
  <c r="T13" i="81" a="1"/>
  <c r="T13" i="81" s="1"/>
  <c r="S13" i="81" a="1"/>
  <c r="S13" i="81" s="1"/>
  <c r="R13" i="81" a="1"/>
  <c r="R13" i="81" s="1"/>
  <c r="Q13" i="81" a="1"/>
  <c r="Q13" i="81" s="1"/>
  <c r="P13" i="81" a="1"/>
  <c r="P13" i="81" s="1"/>
  <c r="O13" i="81" a="1"/>
  <c r="O13" i="81" s="1"/>
  <c r="N13" i="81" a="1"/>
  <c r="N13" i="81" s="1"/>
  <c r="M13" i="81" a="1"/>
  <c r="M13" i="81" s="1"/>
  <c r="L13" i="81" a="1"/>
  <c r="L13" i="81" s="1"/>
  <c r="K13" i="81" a="1"/>
  <c r="K13" i="81" s="1"/>
  <c r="J13" i="81" a="1"/>
  <c r="J13" i="81" s="1"/>
  <c r="I13" i="81" a="1"/>
  <c r="I13" i="81" s="1"/>
  <c r="H13" i="81" a="1"/>
  <c r="H13" i="81" s="1"/>
  <c r="G13" i="81" a="1"/>
  <c r="G13" i="81" s="1"/>
  <c r="F13" i="81" a="1"/>
  <c r="F13" i="81" s="1"/>
  <c r="E13" i="81" a="1"/>
  <c r="E13" i="81" s="1"/>
  <c r="D13" i="81" a="1"/>
  <c r="D13" i="81" s="1"/>
  <c r="C13" i="81"/>
  <c r="W12" i="81" a="1"/>
  <c r="W12" i="81" s="1"/>
  <c r="V12" i="81" a="1"/>
  <c r="V12" i="81" s="1"/>
  <c r="U12" i="81" a="1"/>
  <c r="U12" i="81" s="1"/>
  <c r="T12" i="81" a="1"/>
  <c r="T12" i="81" s="1"/>
  <c r="S12" i="81" a="1"/>
  <c r="S12" i="81" s="1"/>
  <c r="R12" i="81" a="1"/>
  <c r="R12" i="81" s="1"/>
  <c r="Q12" i="81" a="1"/>
  <c r="Q12" i="81" s="1"/>
  <c r="P12" i="81" a="1"/>
  <c r="P12" i="81" s="1"/>
  <c r="O12" i="81" a="1"/>
  <c r="O12" i="81" s="1"/>
  <c r="N12" i="81" a="1"/>
  <c r="N12" i="81" s="1"/>
  <c r="M12" i="81" a="1"/>
  <c r="M12" i="81" s="1"/>
  <c r="L12" i="81" a="1"/>
  <c r="L12" i="81" s="1"/>
  <c r="K12" i="81" a="1"/>
  <c r="K12" i="81" s="1"/>
  <c r="J12" i="81" a="1"/>
  <c r="J12" i="81" s="1"/>
  <c r="I12" i="81" a="1"/>
  <c r="I12" i="81" s="1"/>
  <c r="H12" i="81" a="1"/>
  <c r="H12" i="81" s="1"/>
  <c r="G12" i="81" a="1"/>
  <c r="G12" i="81" s="1"/>
  <c r="F12" i="81" a="1"/>
  <c r="F12" i="81" s="1"/>
  <c r="E12" i="81" a="1"/>
  <c r="E12" i="81" s="1"/>
  <c r="D12" i="81" a="1"/>
  <c r="D12" i="81" s="1"/>
  <c r="C12" i="81"/>
  <c r="W11" i="81" a="1"/>
  <c r="W11" i="81" s="1"/>
  <c r="V11" i="81" a="1"/>
  <c r="V11" i="81" s="1"/>
  <c r="U11" i="81" a="1"/>
  <c r="U11" i="81" s="1"/>
  <c r="T11" i="81" a="1"/>
  <c r="T11" i="81" s="1"/>
  <c r="S11" i="81" a="1"/>
  <c r="S11" i="81" s="1"/>
  <c r="R11" i="81" a="1"/>
  <c r="R11" i="81" s="1"/>
  <c r="Q11" i="81" a="1"/>
  <c r="Q11" i="81" s="1"/>
  <c r="P11" i="81" a="1"/>
  <c r="P11" i="81" s="1"/>
  <c r="O11" i="81" a="1"/>
  <c r="O11" i="81" s="1"/>
  <c r="N11" i="81" a="1"/>
  <c r="N11" i="81" s="1"/>
  <c r="M11" i="81" a="1"/>
  <c r="M11" i="81" s="1"/>
  <c r="L11" i="81" a="1"/>
  <c r="L11" i="81" s="1"/>
  <c r="K11" i="81" a="1"/>
  <c r="K11" i="81" s="1"/>
  <c r="J11" i="81" a="1"/>
  <c r="J11" i="81" s="1"/>
  <c r="I11" i="81" a="1"/>
  <c r="I11" i="81" s="1"/>
  <c r="H11" i="81" a="1"/>
  <c r="H11" i="81" s="1"/>
  <c r="G11" i="81" a="1"/>
  <c r="G11" i="81" s="1"/>
  <c r="F11" i="81" a="1"/>
  <c r="F11" i="81" s="1"/>
  <c r="E11" i="81" a="1"/>
  <c r="E11" i="81" s="1"/>
  <c r="D11" i="81" a="1"/>
  <c r="D11" i="81" s="1"/>
  <c r="C11" i="81"/>
  <c r="W10" i="81" a="1"/>
  <c r="W10" i="81" s="1"/>
  <c r="V10" i="81" a="1"/>
  <c r="V10" i="81" s="1"/>
  <c r="U10" i="81" a="1"/>
  <c r="U10" i="81" s="1"/>
  <c r="T10" i="81" a="1"/>
  <c r="T10" i="81" s="1"/>
  <c r="S10" i="81" a="1"/>
  <c r="S10" i="81" s="1"/>
  <c r="R10" i="81" a="1"/>
  <c r="R10" i="81" s="1"/>
  <c r="Q10" i="81" a="1"/>
  <c r="Q10" i="81" s="1"/>
  <c r="P10" i="81" a="1"/>
  <c r="P10" i="81" s="1"/>
  <c r="O10" i="81" a="1"/>
  <c r="O10" i="81" s="1"/>
  <c r="N10" i="81" a="1"/>
  <c r="N10" i="81" s="1"/>
  <c r="M10" i="81" a="1"/>
  <c r="M10" i="81" s="1"/>
  <c r="L10" i="81" a="1"/>
  <c r="L10" i="81" s="1"/>
  <c r="K10" i="81" a="1"/>
  <c r="K10" i="81" s="1"/>
  <c r="J10" i="81" a="1"/>
  <c r="J10" i="81" s="1"/>
  <c r="I10" i="81" a="1"/>
  <c r="I10" i="81" s="1"/>
  <c r="H10" i="81" a="1"/>
  <c r="H10" i="81" s="1"/>
  <c r="G10" i="81" a="1"/>
  <c r="G10" i="81" s="1"/>
  <c r="F10" i="81" a="1"/>
  <c r="F10" i="81" s="1"/>
  <c r="E10" i="81" a="1"/>
  <c r="E10" i="81" s="1"/>
  <c r="D10" i="81" a="1"/>
  <c r="D10" i="81" s="1"/>
  <c r="C10" i="81"/>
  <c r="W9" i="81" a="1"/>
  <c r="W9" i="81" s="1"/>
  <c r="V9" i="81" a="1"/>
  <c r="V9" i="81" s="1"/>
  <c r="U9" i="81" a="1"/>
  <c r="U9" i="81" s="1"/>
  <c r="T9" i="81" a="1"/>
  <c r="T9" i="81" s="1"/>
  <c r="S9" i="81" a="1"/>
  <c r="S9" i="81" s="1"/>
  <c r="R9" i="81" a="1"/>
  <c r="R9" i="81" s="1"/>
  <c r="Q9" i="81" a="1"/>
  <c r="Q9" i="81" s="1"/>
  <c r="P9" i="81" a="1"/>
  <c r="P9" i="81" s="1"/>
  <c r="O9" i="81" a="1"/>
  <c r="O9" i="81" s="1"/>
  <c r="N9" i="81" a="1"/>
  <c r="N9" i="81" s="1"/>
  <c r="M9" i="81" a="1"/>
  <c r="M9" i="81" s="1"/>
  <c r="L9" i="81" a="1"/>
  <c r="L9" i="81" s="1"/>
  <c r="K9" i="81" a="1"/>
  <c r="K9" i="81" s="1"/>
  <c r="J9" i="81" a="1"/>
  <c r="J9" i="81" s="1"/>
  <c r="I9" i="81" a="1"/>
  <c r="I9" i="81" s="1"/>
  <c r="H9" i="81" a="1"/>
  <c r="H9" i="81" s="1"/>
  <c r="G9" i="81" a="1"/>
  <c r="G9" i="81" s="1"/>
  <c r="F9" i="81" a="1"/>
  <c r="F9" i="81" s="1"/>
  <c r="E9" i="81" a="1"/>
  <c r="E9" i="81" s="1"/>
  <c r="D9" i="81" a="1"/>
  <c r="D9" i="81" s="1"/>
  <c r="C9" i="81"/>
  <c r="C8" i="81"/>
  <c r="C7" i="81"/>
  <c r="C6" i="81"/>
  <c r="C5" i="81"/>
  <c r="C4" i="81"/>
  <c r="D22" i="2"/>
  <c r="D23" i="2"/>
  <c r="D25" i="2"/>
  <c r="D21" i="2"/>
  <c r="W21" i="80" a="1"/>
  <c r="W21" i="80" s="1"/>
  <c r="V21" i="80" a="1"/>
  <c r="V21" i="80" s="1"/>
  <c r="U21" i="80" a="1"/>
  <c r="U21" i="80" s="1"/>
  <c r="T21" i="80" a="1"/>
  <c r="T21" i="80" s="1"/>
  <c r="S21" i="80" a="1"/>
  <c r="S21" i="80" s="1"/>
  <c r="R21" i="80" a="1"/>
  <c r="R21" i="80" s="1"/>
  <c r="Q21" i="80" a="1"/>
  <c r="Q21" i="80" s="1"/>
  <c r="P21" i="80" a="1"/>
  <c r="P21" i="80" s="1"/>
  <c r="O21" i="80" a="1"/>
  <c r="O21" i="80" s="1"/>
  <c r="N21" i="80" a="1"/>
  <c r="N21" i="80" s="1"/>
  <c r="M21" i="80" a="1"/>
  <c r="M21" i="80" s="1"/>
  <c r="L21" i="80" a="1"/>
  <c r="L21" i="80" s="1"/>
  <c r="K21" i="80" a="1"/>
  <c r="K21" i="80" s="1"/>
  <c r="J21" i="80" a="1"/>
  <c r="J21" i="80" s="1"/>
  <c r="I21" i="80" a="1"/>
  <c r="I21" i="80" s="1"/>
  <c r="H21" i="80" a="1"/>
  <c r="H21" i="80" s="1"/>
  <c r="G21" i="80" a="1"/>
  <c r="G21" i="80" s="1"/>
  <c r="F21" i="80" a="1"/>
  <c r="F21" i="80" s="1"/>
  <c r="E21" i="80" a="1"/>
  <c r="E21" i="80" s="1"/>
  <c r="D21" i="80" a="1"/>
  <c r="D21" i="80" s="1"/>
  <c r="C21" i="80"/>
  <c r="W20" i="80" a="1"/>
  <c r="W20" i="80" s="1"/>
  <c r="V20" i="80" a="1"/>
  <c r="V20" i="80" s="1"/>
  <c r="U20" i="80" a="1"/>
  <c r="U20" i="80" s="1"/>
  <c r="T20" i="80" a="1"/>
  <c r="T20" i="80" s="1"/>
  <c r="S20" i="80" a="1"/>
  <c r="S20" i="80" s="1"/>
  <c r="R20" i="80" a="1"/>
  <c r="R20" i="80" s="1"/>
  <c r="Q20" i="80" a="1"/>
  <c r="Q20" i="80" s="1"/>
  <c r="P20" i="80" a="1"/>
  <c r="P20" i="80" s="1"/>
  <c r="O20" i="80" a="1"/>
  <c r="O20" i="80" s="1"/>
  <c r="N20" i="80" a="1"/>
  <c r="N20" i="80" s="1"/>
  <c r="M20" i="80" a="1"/>
  <c r="M20" i="80" s="1"/>
  <c r="L20" i="80" a="1"/>
  <c r="L20" i="80" s="1"/>
  <c r="K20" i="80" a="1"/>
  <c r="K20" i="80" s="1"/>
  <c r="J20" i="80" a="1"/>
  <c r="J20" i="80" s="1"/>
  <c r="I20" i="80" a="1"/>
  <c r="I20" i="80" s="1"/>
  <c r="H20" i="80" a="1"/>
  <c r="H20" i="80" s="1"/>
  <c r="G20" i="80" a="1"/>
  <c r="G20" i="80" s="1"/>
  <c r="F20" i="80" a="1"/>
  <c r="F20" i="80" s="1"/>
  <c r="E20" i="80" a="1"/>
  <c r="E20" i="80" s="1"/>
  <c r="D20" i="80" a="1"/>
  <c r="D20" i="80" s="1"/>
  <c r="C20" i="80"/>
  <c r="W19" i="80" a="1"/>
  <c r="W19" i="80" s="1"/>
  <c r="V19" i="80" a="1"/>
  <c r="V19" i="80" s="1"/>
  <c r="U19" i="80" a="1"/>
  <c r="U19" i="80" s="1"/>
  <c r="T19" i="80" a="1"/>
  <c r="T19" i="80" s="1"/>
  <c r="S19" i="80" a="1"/>
  <c r="S19" i="80" s="1"/>
  <c r="R19" i="80" a="1"/>
  <c r="R19" i="80" s="1"/>
  <c r="Q19" i="80" a="1"/>
  <c r="Q19" i="80" s="1"/>
  <c r="P19" i="80" a="1"/>
  <c r="P19" i="80" s="1"/>
  <c r="O19" i="80" a="1"/>
  <c r="O19" i="80" s="1"/>
  <c r="N19" i="80" a="1"/>
  <c r="N19" i="80" s="1"/>
  <c r="M19" i="80" a="1"/>
  <c r="M19" i="80" s="1"/>
  <c r="L19" i="80" a="1"/>
  <c r="L19" i="80" s="1"/>
  <c r="K19" i="80" a="1"/>
  <c r="K19" i="80" s="1"/>
  <c r="J19" i="80" a="1"/>
  <c r="J19" i="80" s="1"/>
  <c r="I19" i="80" a="1"/>
  <c r="I19" i="80" s="1"/>
  <c r="H19" i="80" a="1"/>
  <c r="H19" i="80" s="1"/>
  <c r="G19" i="80" a="1"/>
  <c r="G19" i="80" s="1"/>
  <c r="F19" i="80" a="1"/>
  <c r="F19" i="80" s="1"/>
  <c r="E19" i="80" a="1"/>
  <c r="E19" i="80" s="1"/>
  <c r="D19" i="80" a="1"/>
  <c r="D19" i="80" s="1"/>
  <c r="C19" i="80"/>
  <c r="W18" i="80" a="1"/>
  <c r="W18" i="80" s="1"/>
  <c r="V18" i="80" a="1"/>
  <c r="V18" i="80" s="1"/>
  <c r="U18" i="80" a="1"/>
  <c r="U18" i="80" s="1"/>
  <c r="T18" i="80" a="1"/>
  <c r="T18" i="80" s="1"/>
  <c r="S18" i="80" a="1"/>
  <c r="S18" i="80" s="1"/>
  <c r="R18" i="80" a="1"/>
  <c r="R18" i="80" s="1"/>
  <c r="Q18" i="80" a="1"/>
  <c r="Q18" i="80" s="1"/>
  <c r="P18" i="80" a="1"/>
  <c r="P18" i="80" s="1"/>
  <c r="O18" i="80" a="1"/>
  <c r="O18" i="80" s="1"/>
  <c r="N18" i="80" a="1"/>
  <c r="N18" i="80" s="1"/>
  <c r="M18" i="80" a="1"/>
  <c r="M18" i="80" s="1"/>
  <c r="L18" i="80" a="1"/>
  <c r="L18" i="80" s="1"/>
  <c r="K18" i="80" a="1"/>
  <c r="K18" i="80" s="1"/>
  <c r="J18" i="80" a="1"/>
  <c r="J18" i="80" s="1"/>
  <c r="I18" i="80" a="1"/>
  <c r="I18" i="80" s="1"/>
  <c r="H18" i="80" a="1"/>
  <c r="H18" i="80" s="1"/>
  <c r="G18" i="80" a="1"/>
  <c r="G18" i="80" s="1"/>
  <c r="F18" i="80" a="1"/>
  <c r="F18" i="80" s="1"/>
  <c r="E18" i="80" a="1"/>
  <c r="E18" i="80" s="1"/>
  <c r="D18" i="80" a="1"/>
  <c r="D18" i="80" s="1"/>
  <c r="C18" i="80"/>
  <c r="W17" i="80" a="1"/>
  <c r="W17" i="80" s="1"/>
  <c r="V17" i="80" a="1"/>
  <c r="V17" i="80" s="1"/>
  <c r="U17" i="80" a="1"/>
  <c r="U17" i="80" s="1"/>
  <c r="T17" i="80" a="1"/>
  <c r="T17" i="80" s="1"/>
  <c r="S17" i="80" a="1"/>
  <c r="S17" i="80" s="1"/>
  <c r="R17" i="80" a="1"/>
  <c r="R17" i="80" s="1"/>
  <c r="Q17" i="80" a="1"/>
  <c r="Q17" i="80" s="1"/>
  <c r="P17" i="80" a="1"/>
  <c r="P17" i="80" s="1"/>
  <c r="O17" i="80" a="1"/>
  <c r="O17" i="80" s="1"/>
  <c r="N17" i="80" a="1"/>
  <c r="N17" i="80" s="1"/>
  <c r="M17" i="80" a="1"/>
  <c r="M17" i="80" s="1"/>
  <c r="L17" i="80" a="1"/>
  <c r="L17" i="80" s="1"/>
  <c r="K17" i="80" a="1"/>
  <c r="K17" i="80" s="1"/>
  <c r="J17" i="80" a="1"/>
  <c r="J17" i="80" s="1"/>
  <c r="I17" i="80" a="1"/>
  <c r="I17" i="80" s="1"/>
  <c r="H17" i="80" a="1"/>
  <c r="H17" i="80" s="1"/>
  <c r="G17" i="80" a="1"/>
  <c r="G17" i="80" s="1"/>
  <c r="F17" i="80" a="1"/>
  <c r="F17" i="80" s="1"/>
  <c r="E17" i="80" a="1"/>
  <c r="E17" i="80" s="1"/>
  <c r="D17" i="80" a="1"/>
  <c r="D17" i="80" s="1"/>
  <c r="C17" i="80"/>
  <c r="W16" i="80" a="1"/>
  <c r="W16" i="80" s="1"/>
  <c r="V16" i="80" a="1"/>
  <c r="V16" i="80" s="1"/>
  <c r="U16" i="80" a="1"/>
  <c r="U16" i="80" s="1"/>
  <c r="T16" i="80" a="1"/>
  <c r="T16" i="80" s="1"/>
  <c r="S16" i="80" a="1"/>
  <c r="S16" i="80" s="1"/>
  <c r="R16" i="80" a="1"/>
  <c r="R16" i="80" s="1"/>
  <c r="Q16" i="80" a="1"/>
  <c r="Q16" i="80" s="1"/>
  <c r="P16" i="80" a="1"/>
  <c r="P16" i="80" s="1"/>
  <c r="O16" i="80" a="1"/>
  <c r="O16" i="80" s="1"/>
  <c r="N16" i="80" a="1"/>
  <c r="N16" i="80" s="1"/>
  <c r="M16" i="80" a="1"/>
  <c r="M16" i="80" s="1"/>
  <c r="L16" i="80" a="1"/>
  <c r="L16" i="80" s="1"/>
  <c r="K16" i="80" a="1"/>
  <c r="K16" i="80" s="1"/>
  <c r="J16" i="80" a="1"/>
  <c r="J16" i="80" s="1"/>
  <c r="I16" i="80" a="1"/>
  <c r="I16" i="80" s="1"/>
  <c r="H16" i="80" a="1"/>
  <c r="H16" i="80" s="1"/>
  <c r="G16" i="80" a="1"/>
  <c r="G16" i="80" s="1"/>
  <c r="F16" i="80" a="1"/>
  <c r="F16" i="80" s="1"/>
  <c r="E16" i="80" a="1"/>
  <c r="E16" i="80" s="1"/>
  <c r="D16" i="80" a="1"/>
  <c r="D16" i="80" s="1"/>
  <c r="C16" i="80"/>
  <c r="W15" i="80" a="1"/>
  <c r="W15" i="80" s="1"/>
  <c r="V15" i="80" a="1"/>
  <c r="V15" i="80" s="1"/>
  <c r="U15" i="80" a="1"/>
  <c r="U15" i="80" s="1"/>
  <c r="T15" i="80" a="1"/>
  <c r="T15" i="80" s="1"/>
  <c r="S15" i="80" a="1"/>
  <c r="S15" i="80" s="1"/>
  <c r="R15" i="80" a="1"/>
  <c r="R15" i="80" s="1"/>
  <c r="Q15" i="80" a="1"/>
  <c r="Q15" i="80" s="1"/>
  <c r="P15" i="80" a="1"/>
  <c r="P15" i="80" s="1"/>
  <c r="O15" i="80" a="1"/>
  <c r="O15" i="80" s="1"/>
  <c r="N15" i="80" a="1"/>
  <c r="N15" i="80" s="1"/>
  <c r="M15" i="80" a="1"/>
  <c r="M15" i="80" s="1"/>
  <c r="L15" i="80" a="1"/>
  <c r="L15" i="80" s="1"/>
  <c r="K15" i="80" a="1"/>
  <c r="K15" i="80" s="1"/>
  <c r="J15" i="80" a="1"/>
  <c r="J15" i="80" s="1"/>
  <c r="I15" i="80" a="1"/>
  <c r="I15" i="80" s="1"/>
  <c r="H15" i="80" a="1"/>
  <c r="H15" i="80" s="1"/>
  <c r="G15" i="80" a="1"/>
  <c r="G15" i="80" s="1"/>
  <c r="F15" i="80" a="1"/>
  <c r="F15" i="80" s="1"/>
  <c r="E15" i="80" a="1"/>
  <c r="E15" i="80" s="1"/>
  <c r="D15" i="80" a="1"/>
  <c r="D15" i="80" s="1"/>
  <c r="C15" i="80"/>
  <c r="W14" i="80" a="1"/>
  <c r="W14" i="80" s="1"/>
  <c r="V14" i="80" a="1"/>
  <c r="V14" i="80" s="1"/>
  <c r="U14" i="80" a="1"/>
  <c r="U14" i="80" s="1"/>
  <c r="T14" i="80" a="1"/>
  <c r="T14" i="80" s="1"/>
  <c r="S14" i="80" a="1"/>
  <c r="S14" i="80" s="1"/>
  <c r="R14" i="80" a="1"/>
  <c r="R14" i="80" s="1"/>
  <c r="Q14" i="80" a="1"/>
  <c r="Q14" i="80" s="1"/>
  <c r="P14" i="80" a="1"/>
  <c r="P14" i="80" s="1"/>
  <c r="O14" i="80" a="1"/>
  <c r="O14" i="80" s="1"/>
  <c r="N14" i="80" a="1"/>
  <c r="N14" i="80" s="1"/>
  <c r="M14" i="80" a="1"/>
  <c r="M14" i="80" s="1"/>
  <c r="L14" i="80" a="1"/>
  <c r="L14" i="80" s="1"/>
  <c r="K14" i="80" a="1"/>
  <c r="K14" i="80" s="1"/>
  <c r="J14" i="80" a="1"/>
  <c r="J14" i="80" s="1"/>
  <c r="I14" i="80" a="1"/>
  <c r="I14" i="80" s="1"/>
  <c r="H14" i="80" a="1"/>
  <c r="H14" i="80" s="1"/>
  <c r="G14" i="80" a="1"/>
  <c r="G14" i="80" s="1"/>
  <c r="F14" i="80" a="1"/>
  <c r="F14" i="80" s="1"/>
  <c r="E14" i="80" a="1"/>
  <c r="E14" i="80" s="1"/>
  <c r="D14" i="80" a="1"/>
  <c r="D14" i="80" s="1"/>
  <c r="C14" i="80"/>
  <c r="W13" i="80" a="1"/>
  <c r="W13" i="80" s="1"/>
  <c r="V13" i="80" a="1"/>
  <c r="V13" i="80" s="1"/>
  <c r="U13" i="80" a="1"/>
  <c r="U13" i="80" s="1"/>
  <c r="T13" i="80" a="1"/>
  <c r="T13" i="80" s="1"/>
  <c r="S13" i="80" a="1"/>
  <c r="S13" i="80" s="1"/>
  <c r="R13" i="80" a="1"/>
  <c r="R13" i="80" s="1"/>
  <c r="Q13" i="80" a="1"/>
  <c r="Q13" i="80" s="1"/>
  <c r="P13" i="80" a="1"/>
  <c r="P13" i="80" s="1"/>
  <c r="O13" i="80" a="1"/>
  <c r="O13" i="80" s="1"/>
  <c r="N13" i="80" a="1"/>
  <c r="N13" i="80" s="1"/>
  <c r="M13" i="80" a="1"/>
  <c r="M13" i="80" s="1"/>
  <c r="L13" i="80" a="1"/>
  <c r="L13" i="80" s="1"/>
  <c r="K13" i="80" a="1"/>
  <c r="K13" i="80" s="1"/>
  <c r="J13" i="80" a="1"/>
  <c r="J13" i="80" s="1"/>
  <c r="I13" i="80" a="1"/>
  <c r="I13" i="80" s="1"/>
  <c r="H13" i="80" a="1"/>
  <c r="H13" i="80" s="1"/>
  <c r="G13" i="80" a="1"/>
  <c r="G13" i="80" s="1"/>
  <c r="F13" i="80" a="1"/>
  <c r="F13" i="80" s="1"/>
  <c r="E13" i="80" a="1"/>
  <c r="E13" i="80" s="1"/>
  <c r="D13" i="80" a="1"/>
  <c r="D13" i="80" s="1"/>
  <c r="C13" i="80"/>
  <c r="W12" i="80" a="1"/>
  <c r="W12" i="80" s="1"/>
  <c r="V12" i="80" a="1"/>
  <c r="V12" i="80" s="1"/>
  <c r="U12" i="80" a="1"/>
  <c r="U12" i="80" s="1"/>
  <c r="T12" i="80" a="1"/>
  <c r="T12" i="80" s="1"/>
  <c r="S12" i="80" a="1"/>
  <c r="S12" i="80" s="1"/>
  <c r="R12" i="80" a="1"/>
  <c r="R12" i="80" s="1"/>
  <c r="Q12" i="80" a="1"/>
  <c r="Q12" i="80" s="1"/>
  <c r="P12" i="80" a="1"/>
  <c r="P12" i="80" s="1"/>
  <c r="O12" i="80" a="1"/>
  <c r="O12" i="80" s="1"/>
  <c r="N12" i="80" a="1"/>
  <c r="N12" i="80" s="1"/>
  <c r="M12" i="80" a="1"/>
  <c r="M12" i="80" s="1"/>
  <c r="L12" i="80" a="1"/>
  <c r="L12" i="80" s="1"/>
  <c r="K12" i="80" a="1"/>
  <c r="K12" i="80" s="1"/>
  <c r="J12" i="80" a="1"/>
  <c r="J12" i="80" s="1"/>
  <c r="I12" i="80" a="1"/>
  <c r="I12" i="80" s="1"/>
  <c r="H12" i="80" a="1"/>
  <c r="H12" i="80" s="1"/>
  <c r="G12" i="80" a="1"/>
  <c r="G12" i="80" s="1"/>
  <c r="F12" i="80" a="1"/>
  <c r="F12" i="80" s="1"/>
  <c r="E12" i="80" a="1"/>
  <c r="E12" i="80" s="1"/>
  <c r="D12" i="80" a="1"/>
  <c r="D12" i="80" s="1"/>
  <c r="C12" i="80"/>
  <c r="W11" i="80" a="1"/>
  <c r="W11" i="80" s="1"/>
  <c r="V11" i="80" a="1"/>
  <c r="V11" i="80" s="1"/>
  <c r="U11" i="80" a="1"/>
  <c r="U11" i="80" s="1"/>
  <c r="T11" i="80" a="1"/>
  <c r="T11" i="80" s="1"/>
  <c r="S11" i="80" a="1"/>
  <c r="S11" i="80" s="1"/>
  <c r="R11" i="80" a="1"/>
  <c r="R11" i="80" s="1"/>
  <c r="Q11" i="80" a="1"/>
  <c r="Q11" i="80" s="1"/>
  <c r="P11" i="80" a="1"/>
  <c r="P11" i="80" s="1"/>
  <c r="O11" i="80" a="1"/>
  <c r="O11" i="80" s="1"/>
  <c r="N11" i="80" a="1"/>
  <c r="N11" i="80" s="1"/>
  <c r="M11" i="80" a="1"/>
  <c r="M11" i="80" s="1"/>
  <c r="L11" i="80" a="1"/>
  <c r="L11" i="80" s="1"/>
  <c r="K11" i="80" a="1"/>
  <c r="K11" i="80" s="1"/>
  <c r="J11" i="80" a="1"/>
  <c r="J11" i="80" s="1"/>
  <c r="I11" i="80" a="1"/>
  <c r="I11" i="80" s="1"/>
  <c r="H11" i="80" a="1"/>
  <c r="H11" i="80" s="1"/>
  <c r="G11" i="80" a="1"/>
  <c r="G11" i="80" s="1"/>
  <c r="F11" i="80" a="1"/>
  <c r="F11" i="80" s="1"/>
  <c r="E11" i="80" a="1"/>
  <c r="E11" i="80" s="1"/>
  <c r="D11" i="80" a="1"/>
  <c r="D11" i="80" s="1"/>
  <c r="C11" i="80"/>
  <c r="W10" i="80" a="1"/>
  <c r="W10" i="80" s="1"/>
  <c r="V10" i="80" a="1"/>
  <c r="V10" i="80" s="1"/>
  <c r="U10" i="80" a="1"/>
  <c r="U10" i="80" s="1"/>
  <c r="T10" i="80" a="1"/>
  <c r="T10" i="80" s="1"/>
  <c r="S10" i="80" a="1"/>
  <c r="S10" i="80" s="1"/>
  <c r="R10" i="80" a="1"/>
  <c r="R10" i="80" s="1"/>
  <c r="Q10" i="80" a="1"/>
  <c r="Q10" i="80" s="1"/>
  <c r="P10" i="80" a="1"/>
  <c r="P10" i="80" s="1"/>
  <c r="O10" i="80" a="1"/>
  <c r="O10" i="80" s="1"/>
  <c r="N10" i="80" a="1"/>
  <c r="N10" i="80" s="1"/>
  <c r="M10" i="80" a="1"/>
  <c r="M10" i="80" s="1"/>
  <c r="L10" i="80" a="1"/>
  <c r="L10" i="80" s="1"/>
  <c r="K10" i="80" a="1"/>
  <c r="K10" i="80" s="1"/>
  <c r="J10" i="80" a="1"/>
  <c r="J10" i="80" s="1"/>
  <c r="I10" i="80" a="1"/>
  <c r="I10" i="80" s="1"/>
  <c r="H10" i="80" a="1"/>
  <c r="H10" i="80" s="1"/>
  <c r="G10" i="80" a="1"/>
  <c r="G10" i="80" s="1"/>
  <c r="F10" i="80" a="1"/>
  <c r="F10" i="80" s="1"/>
  <c r="E10" i="80" a="1"/>
  <c r="E10" i="80" s="1"/>
  <c r="D10" i="80" a="1"/>
  <c r="D10" i="80" s="1"/>
  <c r="C10" i="80"/>
  <c r="C8" i="80"/>
  <c r="C7" i="80"/>
  <c r="C6" i="80"/>
  <c r="C5" i="80"/>
  <c r="C4" i="80"/>
  <c r="D34" i="1"/>
  <c r="W21" i="78" a="1"/>
  <c r="W21" i="78" s="1"/>
  <c r="V21" i="78" a="1"/>
  <c r="V21" i="78" s="1"/>
  <c r="U21" i="78" a="1"/>
  <c r="U21" i="78" s="1"/>
  <c r="T21" i="78" a="1"/>
  <c r="T21" i="78" s="1"/>
  <c r="S21" i="78" a="1"/>
  <c r="S21" i="78" s="1"/>
  <c r="R21" i="78" a="1"/>
  <c r="R21" i="78" s="1"/>
  <c r="Q21" i="78" a="1"/>
  <c r="Q21" i="78" s="1"/>
  <c r="P21" i="78" a="1"/>
  <c r="P21" i="78" s="1"/>
  <c r="O21" i="78" a="1"/>
  <c r="O21" i="78" s="1"/>
  <c r="N21" i="78" a="1"/>
  <c r="N21" i="78" s="1"/>
  <c r="M21" i="78" a="1"/>
  <c r="M21" i="78" s="1"/>
  <c r="L21" i="78" a="1"/>
  <c r="L21" i="78" s="1"/>
  <c r="K21" i="78" a="1"/>
  <c r="K21" i="78" s="1"/>
  <c r="J21" i="78" a="1"/>
  <c r="J21" i="78" s="1"/>
  <c r="I21" i="78" a="1"/>
  <c r="I21" i="78" s="1"/>
  <c r="H21" i="78" a="1"/>
  <c r="H21" i="78" s="1"/>
  <c r="G21" i="78" a="1"/>
  <c r="G21" i="78" s="1"/>
  <c r="F21" i="78" a="1"/>
  <c r="F21" i="78" s="1"/>
  <c r="E21" i="78" a="1"/>
  <c r="E21" i="78" s="1"/>
  <c r="D21" i="78" a="1"/>
  <c r="D21" i="78" s="1"/>
  <c r="C21" i="78"/>
  <c r="W20" i="78" a="1"/>
  <c r="W20" i="78" s="1"/>
  <c r="V20" i="78" a="1"/>
  <c r="V20" i="78" s="1"/>
  <c r="U20" i="78" a="1"/>
  <c r="U20" i="78" s="1"/>
  <c r="T20" i="78" a="1"/>
  <c r="T20" i="78" s="1"/>
  <c r="S20" i="78" a="1"/>
  <c r="S20" i="78" s="1"/>
  <c r="R20" i="78" a="1"/>
  <c r="R20" i="78" s="1"/>
  <c r="Q20" i="78" a="1"/>
  <c r="Q20" i="78" s="1"/>
  <c r="P20" i="78" a="1"/>
  <c r="P20" i="78" s="1"/>
  <c r="O20" i="78" a="1"/>
  <c r="O20" i="78" s="1"/>
  <c r="N20" i="78" a="1"/>
  <c r="N20" i="78" s="1"/>
  <c r="M20" i="78" a="1"/>
  <c r="M20" i="78" s="1"/>
  <c r="L20" i="78" a="1"/>
  <c r="L20" i="78" s="1"/>
  <c r="K20" i="78" a="1"/>
  <c r="K20" i="78" s="1"/>
  <c r="J20" i="78" a="1"/>
  <c r="J20" i="78" s="1"/>
  <c r="I20" i="78" a="1"/>
  <c r="I20" i="78" s="1"/>
  <c r="H20" i="78" a="1"/>
  <c r="H20" i="78" s="1"/>
  <c r="G20" i="78" a="1"/>
  <c r="G20" i="78" s="1"/>
  <c r="F20" i="78" a="1"/>
  <c r="F20" i="78" s="1"/>
  <c r="E20" i="78" a="1"/>
  <c r="E20" i="78" s="1"/>
  <c r="D20" i="78" a="1"/>
  <c r="D20" i="78" s="1"/>
  <c r="C20" i="78"/>
  <c r="W19" i="78" a="1"/>
  <c r="W19" i="78" s="1"/>
  <c r="V19" i="78" a="1"/>
  <c r="V19" i="78" s="1"/>
  <c r="U19" i="78" a="1"/>
  <c r="U19" i="78" s="1"/>
  <c r="T19" i="78" a="1"/>
  <c r="T19" i="78" s="1"/>
  <c r="S19" i="78" a="1"/>
  <c r="S19" i="78" s="1"/>
  <c r="R19" i="78" a="1"/>
  <c r="R19" i="78" s="1"/>
  <c r="Q19" i="78" a="1"/>
  <c r="Q19" i="78" s="1"/>
  <c r="P19" i="78" a="1"/>
  <c r="P19" i="78" s="1"/>
  <c r="O19" i="78" a="1"/>
  <c r="O19" i="78" s="1"/>
  <c r="N19" i="78" a="1"/>
  <c r="N19" i="78" s="1"/>
  <c r="M19" i="78" a="1"/>
  <c r="M19" i="78" s="1"/>
  <c r="L19" i="78" a="1"/>
  <c r="L19" i="78" s="1"/>
  <c r="K19" i="78" a="1"/>
  <c r="K19" i="78" s="1"/>
  <c r="J19" i="78" a="1"/>
  <c r="J19" i="78" s="1"/>
  <c r="I19" i="78" a="1"/>
  <c r="I19" i="78" s="1"/>
  <c r="H19" i="78" a="1"/>
  <c r="H19" i="78" s="1"/>
  <c r="G19" i="78" a="1"/>
  <c r="G19" i="78" s="1"/>
  <c r="F19" i="78" a="1"/>
  <c r="F19" i="78" s="1"/>
  <c r="E19" i="78" a="1"/>
  <c r="E19" i="78" s="1"/>
  <c r="D19" i="78" a="1"/>
  <c r="D19" i="78" s="1"/>
  <c r="C19" i="78"/>
  <c r="W18" i="78" a="1"/>
  <c r="W18" i="78" s="1"/>
  <c r="V18" i="78" a="1"/>
  <c r="V18" i="78" s="1"/>
  <c r="U18" i="78" a="1"/>
  <c r="U18" i="78" s="1"/>
  <c r="T18" i="78" a="1"/>
  <c r="T18" i="78" s="1"/>
  <c r="S18" i="78" a="1"/>
  <c r="S18" i="78" s="1"/>
  <c r="R18" i="78" a="1"/>
  <c r="R18" i="78" s="1"/>
  <c r="Q18" i="78" a="1"/>
  <c r="Q18" i="78" s="1"/>
  <c r="P18" i="78" a="1"/>
  <c r="P18" i="78" s="1"/>
  <c r="O18" i="78" a="1"/>
  <c r="O18" i="78" s="1"/>
  <c r="N18" i="78" a="1"/>
  <c r="N18" i="78" s="1"/>
  <c r="M18" i="78" a="1"/>
  <c r="M18" i="78" s="1"/>
  <c r="L18" i="78" a="1"/>
  <c r="L18" i="78" s="1"/>
  <c r="K18" i="78" a="1"/>
  <c r="K18" i="78" s="1"/>
  <c r="J18" i="78" a="1"/>
  <c r="J18" i="78" s="1"/>
  <c r="I18" i="78" a="1"/>
  <c r="I18" i="78" s="1"/>
  <c r="H18" i="78" a="1"/>
  <c r="H18" i="78" s="1"/>
  <c r="G18" i="78" a="1"/>
  <c r="G18" i="78" s="1"/>
  <c r="F18" i="78" a="1"/>
  <c r="F18" i="78" s="1"/>
  <c r="E18" i="78" a="1"/>
  <c r="E18" i="78" s="1"/>
  <c r="D18" i="78" a="1"/>
  <c r="D18" i="78" s="1"/>
  <c r="C18" i="78"/>
  <c r="W17" i="78" a="1"/>
  <c r="W17" i="78" s="1"/>
  <c r="V17" i="78" a="1"/>
  <c r="V17" i="78" s="1"/>
  <c r="U17" i="78" a="1"/>
  <c r="U17" i="78" s="1"/>
  <c r="T17" i="78" a="1"/>
  <c r="T17" i="78" s="1"/>
  <c r="S17" i="78" a="1"/>
  <c r="S17" i="78" s="1"/>
  <c r="R17" i="78" a="1"/>
  <c r="R17" i="78" s="1"/>
  <c r="Q17" i="78" a="1"/>
  <c r="Q17" i="78" s="1"/>
  <c r="P17" i="78" a="1"/>
  <c r="P17" i="78" s="1"/>
  <c r="O17" i="78" a="1"/>
  <c r="O17" i="78" s="1"/>
  <c r="N17" i="78" a="1"/>
  <c r="N17" i="78" s="1"/>
  <c r="M17" i="78" a="1"/>
  <c r="M17" i="78" s="1"/>
  <c r="L17" i="78" a="1"/>
  <c r="L17" i="78" s="1"/>
  <c r="K17" i="78" a="1"/>
  <c r="K17" i="78" s="1"/>
  <c r="J17" i="78" a="1"/>
  <c r="J17" i="78" s="1"/>
  <c r="I17" i="78" a="1"/>
  <c r="I17" i="78" s="1"/>
  <c r="H17" i="78" a="1"/>
  <c r="H17" i="78" s="1"/>
  <c r="G17" i="78" a="1"/>
  <c r="G17" i="78" s="1"/>
  <c r="F17" i="78" a="1"/>
  <c r="F17" i="78" s="1"/>
  <c r="E17" i="78" a="1"/>
  <c r="E17" i="78" s="1"/>
  <c r="D17" i="78" a="1"/>
  <c r="D17" i="78" s="1"/>
  <c r="C17" i="78"/>
  <c r="W16" i="78" a="1"/>
  <c r="W16" i="78" s="1"/>
  <c r="V16" i="78" a="1"/>
  <c r="V16" i="78" s="1"/>
  <c r="U16" i="78" a="1"/>
  <c r="U16" i="78" s="1"/>
  <c r="T16" i="78" a="1"/>
  <c r="T16" i="78" s="1"/>
  <c r="S16" i="78" a="1"/>
  <c r="S16" i="78" s="1"/>
  <c r="R16" i="78" a="1"/>
  <c r="R16" i="78" s="1"/>
  <c r="Q16" i="78" a="1"/>
  <c r="Q16" i="78" s="1"/>
  <c r="P16" i="78" a="1"/>
  <c r="P16" i="78" s="1"/>
  <c r="O16" i="78" a="1"/>
  <c r="O16" i="78" s="1"/>
  <c r="N16" i="78" a="1"/>
  <c r="N16" i="78" s="1"/>
  <c r="M16" i="78" a="1"/>
  <c r="M16" i="78" s="1"/>
  <c r="L16" i="78" a="1"/>
  <c r="L16" i="78" s="1"/>
  <c r="K16" i="78" a="1"/>
  <c r="K16" i="78" s="1"/>
  <c r="J16" i="78" a="1"/>
  <c r="J16" i="78" s="1"/>
  <c r="I16" i="78" a="1"/>
  <c r="I16" i="78" s="1"/>
  <c r="H16" i="78" a="1"/>
  <c r="H16" i="78" s="1"/>
  <c r="G16" i="78" a="1"/>
  <c r="G16" i="78" s="1"/>
  <c r="F16" i="78" a="1"/>
  <c r="F16" i="78" s="1"/>
  <c r="E16" i="78" a="1"/>
  <c r="E16" i="78" s="1"/>
  <c r="D16" i="78" a="1"/>
  <c r="D16" i="78" s="1"/>
  <c r="C16" i="78"/>
  <c r="W15" i="78" a="1"/>
  <c r="W15" i="78" s="1"/>
  <c r="V15" i="78" a="1"/>
  <c r="V15" i="78" s="1"/>
  <c r="U15" i="78" a="1"/>
  <c r="U15" i="78" s="1"/>
  <c r="T15" i="78" a="1"/>
  <c r="T15" i="78" s="1"/>
  <c r="S15" i="78" a="1"/>
  <c r="S15" i="78" s="1"/>
  <c r="R15" i="78" a="1"/>
  <c r="R15" i="78" s="1"/>
  <c r="Q15" i="78" a="1"/>
  <c r="Q15" i="78" s="1"/>
  <c r="P15" i="78" a="1"/>
  <c r="P15" i="78" s="1"/>
  <c r="O15" i="78" a="1"/>
  <c r="O15" i="78" s="1"/>
  <c r="N15" i="78" a="1"/>
  <c r="N15" i="78" s="1"/>
  <c r="M15" i="78" a="1"/>
  <c r="M15" i="78" s="1"/>
  <c r="L15" i="78" a="1"/>
  <c r="L15" i="78" s="1"/>
  <c r="K15" i="78" a="1"/>
  <c r="K15" i="78" s="1"/>
  <c r="J15" i="78" a="1"/>
  <c r="J15" i="78" s="1"/>
  <c r="I15" i="78" a="1"/>
  <c r="I15" i="78" s="1"/>
  <c r="H15" i="78" a="1"/>
  <c r="H15" i="78" s="1"/>
  <c r="G15" i="78" a="1"/>
  <c r="G15" i="78" s="1"/>
  <c r="F15" i="78" a="1"/>
  <c r="F15" i="78" s="1"/>
  <c r="E15" i="78" a="1"/>
  <c r="E15" i="78" s="1"/>
  <c r="D15" i="78" a="1"/>
  <c r="D15" i="78" s="1"/>
  <c r="C15" i="78"/>
  <c r="W14" i="78" a="1"/>
  <c r="W14" i="78" s="1"/>
  <c r="V14" i="78" a="1"/>
  <c r="V14" i="78" s="1"/>
  <c r="U14" i="78" a="1"/>
  <c r="U14" i="78" s="1"/>
  <c r="T14" i="78" a="1"/>
  <c r="T14" i="78" s="1"/>
  <c r="S14" i="78" a="1"/>
  <c r="S14" i="78" s="1"/>
  <c r="R14" i="78" a="1"/>
  <c r="R14" i="78" s="1"/>
  <c r="Q14" i="78" a="1"/>
  <c r="Q14" i="78" s="1"/>
  <c r="P14" i="78" a="1"/>
  <c r="P14" i="78" s="1"/>
  <c r="O14" i="78" a="1"/>
  <c r="O14" i="78" s="1"/>
  <c r="N14" i="78" a="1"/>
  <c r="N14" i="78" s="1"/>
  <c r="M14" i="78" a="1"/>
  <c r="M14" i="78" s="1"/>
  <c r="L14" i="78" a="1"/>
  <c r="L14" i="78" s="1"/>
  <c r="K14" i="78" a="1"/>
  <c r="K14" i="78" s="1"/>
  <c r="J14" i="78" a="1"/>
  <c r="J14" i="78" s="1"/>
  <c r="I14" i="78" a="1"/>
  <c r="I14" i="78" s="1"/>
  <c r="H14" i="78" a="1"/>
  <c r="H14" i="78" s="1"/>
  <c r="G14" i="78" a="1"/>
  <c r="G14" i="78" s="1"/>
  <c r="F14" i="78" a="1"/>
  <c r="F14" i="78" s="1"/>
  <c r="E14" i="78" a="1"/>
  <c r="E14" i="78" s="1"/>
  <c r="D14" i="78" a="1"/>
  <c r="D14" i="78" s="1"/>
  <c r="C14" i="78"/>
  <c r="W13" i="78" a="1"/>
  <c r="W13" i="78" s="1"/>
  <c r="V13" i="78" a="1"/>
  <c r="V13" i="78" s="1"/>
  <c r="U13" i="78" a="1"/>
  <c r="U13" i="78" s="1"/>
  <c r="T13" i="78" a="1"/>
  <c r="T13" i="78" s="1"/>
  <c r="S13" i="78" a="1"/>
  <c r="S13" i="78" s="1"/>
  <c r="R13" i="78" a="1"/>
  <c r="R13" i="78" s="1"/>
  <c r="Q13" i="78" a="1"/>
  <c r="Q13" i="78" s="1"/>
  <c r="P13" i="78" a="1"/>
  <c r="P13" i="78" s="1"/>
  <c r="O13" i="78" a="1"/>
  <c r="O13" i="78" s="1"/>
  <c r="N13" i="78" a="1"/>
  <c r="N13" i="78" s="1"/>
  <c r="M13" i="78" a="1"/>
  <c r="M13" i="78" s="1"/>
  <c r="L13" i="78" a="1"/>
  <c r="L13" i="78" s="1"/>
  <c r="K13" i="78" a="1"/>
  <c r="K13" i="78" s="1"/>
  <c r="J13" i="78" a="1"/>
  <c r="J13" i="78" s="1"/>
  <c r="I13" i="78" a="1"/>
  <c r="I13" i="78" s="1"/>
  <c r="H13" i="78" a="1"/>
  <c r="H13" i="78" s="1"/>
  <c r="G13" i="78" a="1"/>
  <c r="G13" i="78" s="1"/>
  <c r="F13" i="78" a="1"/>
  <c r="F13" i="78" s="1"/>
  <c r="E13" i="78" a="1"/>
  <c r="E13" i="78" s="1"/>
  <c r="D13" i="78" a="1"/>
  <c r="D13" i="78" s="1"/>
  <c r="C13" i="78"/>
  <c r="W12" i="78" a="1"/>
  <c r="W12" i="78" s="1"/>
  <c r="V12" i="78" a="1"/>
  <c r="V12" i="78" s="1"/>
  <c r="U12" i="78" a="1"/>
  <c r="U12" i="78" s="1"/>
  <c r="T12" i="78" a="1"/>
  <c r="T12" i="78" s="1"/>
  <c r="S12" i="78" a="1"/>
  <c r="S12" i="78" s="1"/>
  <c r="R12" i="78" a="1"/>
  <c r="R12" i="78" s="1"/>
  <c r="Q12" i="78" a="1"/>
  <c r="Q12" i="78" s="1"/>
  <c r="P12" i="78" a="1"/>
  <c r="P12" i="78" s="1"/>
  <c r="O12" i="78" a="1"/>
  <c r="O12" i="78" s="1"/>
  <c r="N12" i="78" a="1"/>
  <c r="N12" i="78" s="1"/>
  <c r="M12" i="78" a="1"/>
  <c r="M12" i="78" s="1"/>
  <c r="L12" i="78" a="1"/>
  <c r="L12" i="78" s="1"/>
  <c r="K12" i="78" a="1"/>
  <c r="K12" i="78" s="1"/>
  <c r="J12" i="78" a="1"/>
  <c r="J12" i="78" s="1"/>
  <c r="I12" i="78" a="1"/>
  <c r="I12" i="78" s="1"/>
  <c r="H12" i="78" a="1"/>
  <c r="H12" i="78" s="1"/>
  <c r="G12" i="78" a="1"/>
  <c r="G12" i="78" s="1"/>
  <c r="F12" i="78" a="1"/>
  <c r="F12" i="78" s="1"/>
  <c r="E12" i="78" a="1"/>
  <c r="E12" i="78" s="1"/>
  <c r="D12" i="78" a="1"/>
  <c r="D12" i="78" s="1"/>
  <c r="C12" i="78"/>
  <c r="W11" i="78" a="1"/>
  <c r="W11" i="78" s="1"/>
  <c r="V11" i="78" a="1"/>
  <c r="V11" i="78" s="1"/>
  <c r="U11" i="78" a="1"/>
  <c r="U11" i="78" s="1"/>
  <c r="T11" i="78" a="1"/>
  <c r="T11" i="78" s="1"/>
  <c r="S11" i="78" a="1"/>
  <c r="S11" i="78" s="1"/>
  <c r="R11" i="78" a="1"/>
  <c r="R11" i="78" s="1"/>
  <c r="Q11" i="78" a="1"/>
  <c r="Q11" i="78" s="1"/>
  <c r="P11" i="78" a="1"/>
  <c r="P11" i="78" s="1"/>
  <c r="O11" i="78" a="1"/>
  <c r="O11" i="78" s="1"/>
  <c r="N11" i="78" a="1"/>
  <c r="N11" i="78" s="1"/>
  <c r="M11" i="78" a="1"/>
  <c r="M11" i="78" s="1"/>
  <c r="L11" i="78" a="1"/>
  <c r="L11" i="78" s="1"/>
  <c r="K11" i="78" a="1"/>
  <c r="K11" i="78" s="1"/>
  <c r="J11" i="78" a="1"/>
  <c r="J11" i="78" s="1"/>
  <c r="I11" i="78" a="1"/>
  <c r="I11" i="78" s="1"/>
  <c r="H11" i="78" a="1"/>
  <c r="H11" i="78" s="1"/>
  <c r="G11" i="78" a="1"/>
  <c r="G11" i="78" s="1"/>
  <c r="F11" i="78" a="1"/>
  <c r="F11" i="78" s="1"/>
  <c r="E11" i="78" a="1"/>
  <c r="E11" i="78" s="1"/>
  <c r="D11" i="78" a="1"/>
  <c r="D11" i="78" s="1"/>
  <c r="C11" i="78"/>
  <c r="W10" i="78" a="1"/>
  <c r="W10" i="78" s="1"/>
  <c r="V10" i="78" a="1"/>
  <c r="V10" i="78" s="1"/>
  <c r="U10" i="78" a="1"/>
  <c r="U10" i="78" s="1"/>
  <c r="T10" i="78" a="1"/>
  <c r="T10" i="78" s="1"/>
  <c r="S10" i="78" a="1"/>
  <c r="S10" i="78" s="1"/>
  <c r="R10" i="78" a="1"/>
  <c r="R10" i="78" s="1"/>
  <c r="Q10" i="78" a="1"/>
  <c r="Q10" i="78" s="1"/>
  <c r="P10" i="78" a="1"/>
  <c r="P10" i="78" s="1"/>
  <c r="O10" i="78" a="1"/>
  <c r="O10" i="78" s="1"/>
  <c r="N10" i="78" a="1"/>
  <c r="N10" i="78" s="1"/>
  <c r="M10" i="78" a="1"/>
  <c r="M10" i="78" s="1"/>
  <c r="L10" i="78" a="1"/>
  <c r="L10" i="78" s="1"/>
  <c r="K10" i="78" a="1"/>
  <c r="K10" i="78" s="1"/>
  <c r="J10" i="78" a="1"/>
  <c r="J10" i="78" s="1"/>
  <c r="I10" i="78" a="1"/>
  <c r="I10" i="78" s="1"/>
  <c r="H10" i="78" a="1"/>
  <c r="H10" i="78" s="1"/>
  <c r="G10" i="78" a="1"/>
  <c r="G10" i="78" s="1"/>
  <c r="F10" i="78" a="1"/>
  <c r="F10" i="78" s="1"/>
  <c r="E10" i="78" a="1"/>
  <c r="E10" i="78" s="1"/>
  <c r="D10" i="78" a="1"/>
  <c r="D10" i="78" s="1"/>
  <c r="C10" i="78"/>
  <c r="W9" i="78" a="1"/>
  <c r="W9" i="78" s="1"/>
  <c r="V9" i="78" a="1"/>
  <c r="V9" i="78" s="1"/>
  <c r="U9" i="78" a="1"/>
  <c r="U9" i="78" s="1"/>
  <c r="T9" i="78" a="1"/>
  <c r="T9" i="78" s="1"/>
  <c r="S9" i="78" a="1"/>
  <c r="S9" i="78" s="1"/>
  <c r="R9" i="78" a="1"/>
  <c r="R9" i="78" s="1"/>
  <c r="Q9" i="78" a="1"/>
  <c r="Q9" i="78" s="1"/>
  <c r="P9" i="78" a="1"/>
  <c r="P9" i="78" s="1"/>
  <c r="O9" i="78" a="1"/>
  <c r="O9" i="78" s="1"/>
  <c r="N9" i="78" a="1"/>
  <c r="N9" i="78" s="1"/>
  <c r="M9" i="78" a="1"/>
  <c r="M9" i="78" s="1"/>
  <c r="L9" i="78" a="1"/>
  <c r="L9" i="78" s="1"/>
  <c r="K9" i="78" a="1"/>
  <c r="K9" i="78" s="1"/>
  <c r="J9" i="78" a="1"/>
  <c r="J9" i="78" s="1"/>
  <c r="I9" i="78" a="1"/>
  <c r="I9" i="78" s="1"/>
  <c r="H9" i="78" a="1"/>
  <c r="H9" i="78" s="1"/>
  <c r="G9" i="78" a="1"/>
  <c r="G9" i="78" s="1"/>
  <c r="F9" i="78" a="1"/>
  <c r="F9" i="78" s="1"/>
  <c r="E9" i="78" a="1"/>
  <c r="E9" i="78" s="1"/>
  <c r="D9" i="78" a="1"/>
  <c r="D9" i="78" s="1"/>
  <c r="C9" i="78"/>
  <c r="W8" i="78" a="1"/>
  <c r="W8" i="78" s="1"/>
  <c r="V8" i="78" a="1"/>
  <c r="V8" i="78" s="1"/>
  <c r="U8" i="78" a="1"/>
  <c r="U8" i="78" s="1"/>
  <c r="T8" i="78" a="1"/>
  <c r="T8" i="78" s="1"/>
  <c r="S8" i="78" a="1"/>
  <c r="S8" i="78" s="1"/>
  <c r="R8" i="78" a="1"/>
  <c r="R8" i="78" s="1"/>
  <c r="Q8" i="78" a="1"/>
  <c r="Q8" i="78" s="1"/>
  <c r="P8" i="78" a="1"/>
  <c r="P8" i="78" s="1"/>
  <c r="O8" i="78" a="1"/>
  <c r="O8" i="78" s="1"/>
  <c r="N8" i="78" a="1"/>
  <c r="N8" i="78" s="1"/>
  <c r="M8" i="78" a="1"/>
  <c r="M8" i="78" s="1"/>
  <c r="L8" i="78" a="1"/>
  <c r="L8" i="78" s="1"/>
  <c r="K8" i="78" a="1"/>
  <c r="K8" i="78" s="1"/>
  <c r="J8" i="78" a="1"/>
  <c r="J8" i="78" s="1"/>
  <c r="I8" i="78" a="1"/>
  <c r="I8" i="78" s="1"/>
  <c r="H8" i="78" a="1"/>
  <c r="H8" i="78" s="1"/>
  <c r="G8" i="78" a="1"/>
  <c r="G8" i="78" s="1"/>
  <c r="F8" i="78" a="1"/>
  <c r="F8" i="78" s="1"/>
  <c r="E8" i="78" a="1"/>
  <c r="E8" i="78" s="1"/>
  <c r="D8" i="78" a="1"/>
  <c r="D8" i="78" s="1"/>
  <c r="C8" i="78"/>
  <c r="W7" i="78" a="1"/>
  <c r="W7" i="78" s="1"/>
  <c r="V7" i="78" a="1"/>
  <c r="V7" i="78" s="1"/>
  <c r="U7" i="78" a="1"/>
  <c r="U7" i="78" s="1"/>
  <c r="T7" i="78" a="1"/>
  <c r="T7" i="78" s="1"/>
  <c r="S7" i="78" a="1"/>
  <c r="S7" i="78" s="1"/>
  <c r="R7" i="78" a="1"/>
  <c r="R7" i="78" s="1"/>
  <c r="Q7" i="78" a="1"/>
  <c r="Q7" i="78" s="1"/>
  <c r="P7" i="78" a="1"/>
  <c r="P7" i="78" s="1"/>
  <c r="O7" i="78" a="1"/>
  <c r="O7" i="78" s="1"/>
  <c r="N7" i="78" a="1"/>
  <c r="N7" i="78" s="1"/>
  <c r="M7" i="78" a="1"/>
  <c r="M7" i="78" s="1"/>
  <c r="L7" i="78" a="1"/>
  <c r="L7" i="78" s="1"/>
  <c r="K7" i="78" a="1"/>
  <c r="K7" i="78" s="1"/>
  <c r="J7" i="78" a="1"/>
  <c r="J7" i="78" s="1"/>
  <c r="I7" i="78" a="1"/>
  <c r="I7" i="78" s="1"/>
  <c r="H7" i="78" a="1"/>
  <c r="H7" i="78" s="1"/>
  <c r="G7" i="78" a="1"/>
  <c r="G7" i="78" s="1"/>
  <c r="F7" i="78" a="1"/>
  <c r="F7" i="78" s="1"/>
  <c r="E7" i="78" a="1"/>
  <c r="E7" i="78" s="1"/>
  <c r="D7" i="78" a="1"/>
  <c r="D7" i="78" s="1"/>
  <c r="C7" i="78"/>
  <c r="C6" i="78"/>
  <c r="C5" i="78"/>
  <c r="C4" i="78"/>
  <c r="W21" i="77" a="1"/>
  <c r="W21" i="77" s="1"/>
  <c r="V21" i="77" a="1"/>
  <c r="V21" i="77" s="1"/>
  <c r="U21" i="77" a="1"/>
  <c r="U21" i="77" s="1"/>
  <c r="T21" i="77" a="1"/>
  <c r="T21" i="77" s="1"/>
  <c r="S21" i="77" a="1"/>
  <c r="S21" i="77" s="1"/>
  <c r="R21" i="77" a="1"/>
  <c r="R21" i="77" s="1"/>
  <c r="Q21" i="77" a="1"/>
  <c r="Q21" i="77" s="1"/>
  <c r="P21" i="77" a="1"/>
  <c r="P21" i="77" s="1"/>
  <c r="O21" i="77" a="1"/>
  <c r="O21" i="77" s="1"/>
  <c r="N21" i="77" a="1"/>
  <c r="N21" i="77" s="1"/>
  <c r="M21" i="77" a="1"/>
  <c r="M21" i="77" s="1"/>
  <c r="L21" i="77" a="1"/>
  <c r="L21" i="77" s="1"/>
  <c r="K21" i="77" a="1"/>
  <c r="K21" i="77" s="1"/>
  <c r="J21" i="77" a="1"/>
  <c r="J21" i="77" s="1"/>
  <c r="I21" i="77" a="1"/>
  <c r="I21" i="77" s="1"/>
  <c r="H21" i="77" a="1"/>
  <c r="H21" i="77" s="1"/>
  <c r="G21" i="77" a="1"/>
  <c r="G21" i="77" s="1"/>
  <c r="F21" i="77" a="1"/>
  <c r="F21" i="77" s="1"/>
  <c r="E21" i="77" a="1"/>
  <c r="E21" i="77" s="1"/>
  <c r="D21" i="77" a="1"/>
  <c r="D21" i="77" s="1"/>
  <c r="C21" i="77"/>
  <c r="W20" i="77" a="1"/>
  <c r="W20" i="77" s="1"/>
  <c r="V20" i="77" a="1"/>
  <c r="V20" i="77" s="1"/>
  <c r="U20" i="77" a="1"/>
  <c r="U20" i="77" s="1"/>
  <c r="T20" i="77" a="1"/>
  <c r="T20" i="77" s="1"/>
  <c r="S20" i="77" a="1"/>
  <c r="S20" i="77" s="1"/>
  <c r="R20" i="77" a="1"/>
  <c r="R20" i="77" s="1"/>
  <c r="Q20" i="77" a="1"/>
  <c r="Q20" i="77" s="1"/>
  <c r="P20" i="77" a="1"/>
  <c r="P20" i="77" s="1"/>
  <c r="O20" i="77" a="1"/>
  <c r="O20" i="77" s="1"/>
  <c r="N20" i="77" a="1"/>
  <c r="N20" i="77" s="1"/>
  <c r="M20" i="77" a="1"/>
  <c r="M20" i="77" s="1"/>
  <c r="L20" i="77" a="1"/>
  <c r="L20" i="77" s="1"/>
  <c r="K20" i="77" a="1"/>
  <c r="K20" i="77" s="1"/>
  <c r="J20" i="77" a="1"/>
  <c r="J20" i="77" s="1"/>
  <c r="I20" i="77" a="1"/>
  <c r="I20" i="77" s="1"/>
  <c r="H20" i="77" a="1"/>
  <c r="H20" i="77" s="1"/>
  <c r="G20" i="77" a="1"/>
  <c r="G20" i="77" s="1"/>
  <c r="F20" i="77" a="1"/>
  <c r="F20" i="77" s="1"/>
  <c r="E20" i="77" a="1"/>
  <c r="E20" i="77" s="1"/>
  <c r="D20" i="77" a="1"/>
  <c r="D20" i="77" s="1"/>
  <c r="C20" i="77"/>
  <c r="W19" i="77" a="1"/>
  <c r="W19" i="77" s="1"/>
  <c r="V19" i="77" a="1"/>
  <c r="V19" i="77" s="1"/>
  <c r="U19" i="77" a="1"/>
  <c r="U19" i="77" s="1"/>
  <c r="T19" i="77" a="1"/>
  <c r="T19" i="77" s="1"/>
  <c r="S19" i="77" a="1"/>
  <c r="S19" i="77" s="1"/>
  <c r="R19" i="77" a="1"/>
  <c r="R19" i="77" s="1"/>
  <c r="Q19" i="77" a="1"/>
  <c r="Q19" i="77" s="1"/>
  <c r="P19" i="77" a="1"/>
  <c r="P19" i="77" s="1"/>
  <c r="O19" i="77" a="1"/>
  <c r="O19" i="77" s="1"/>
  <c r="N19" i="77" a="1"/>
  <c r="N19" i="77" s="1"/>
  <c r="M19" i="77" a="1"/>
  <c r="M19" i="77" s="1"/>
  <c r="L19" i="77" a="1"/>
  <c r="L19" i="77" s="1"/>
  <c r="K19" i="77" a="1"/>
  <c r="K19" i="77" s="1"/>
  <c r="J19" i="77" a="1"/>
  <c r="J19" i="77" s="1"/>
  <c r="I19" i="77" a="1"/>
  <c r="I19" i="77" s="1"/>
  <c r="H19" i="77" a="1"/>
  <c r="H19" i="77" s="1"/>
  <c r="G19" i="77" a="1"/>
  <c r="G19" i="77" s="1"/>
  <c r="F19" i="77" a="1"/>
  <c r="F19" i="77" s="1"/>
  <c r="E19" i="77" a="1"/>
  <c r="E19" i="77" s="1"/>
  <c r="D19" i="77" a="1"/>
  <c r="D19" i="77" s="1"/>
  <c r="C19" i="77"/>
  <c r="W18" i="77" a="1"/>
  <c r="W18" i="77" s="1"/>
  <c r="V18" i="77" a="1"/>
  <c r="V18" i="77" s="1"/>
  <c r="U18" i="77" a="1"/>
  <c r="U18" i="77" s="1"/>
  <c r="T18" i="77" a="1"/>
  <c r="T18" i="77" s="1"/>
  <c r="S18" i="77" a="1"/>
  <c r="S18" i="77" s="1"/>
  <c r="R18" i="77" a="1"/>
  <c r="R18" i="77" s="1"/>
  <c r="Q18" i="77" a="1"/>
  <c r="Q18" i="77" s="1"/>
  <c r="P18" i="77" a="1"/>
  <c r="P18" i="77" s="1"/>
  <c r="O18" i="77" a="1"/>
  <c r="O18" i="77" s="1"/>
  <c r="N18" i="77" a="1"/>
  <c r="N18" i="77" s="1"/>
  <c r="M18" i="77" a="1"/>
  <c r="M18" i="77" s="1"/>
  <c r="L18" i="77" a="1"/>
  <c r="L18" i="77" s="1"/>
  <c r="K18" i="77" a="1"/>
  <c r="K18" i="77" s="1"/>
  <c r="J18" i="77" a="1"/>
  <c r="J18" i="77" s="1"/>
  <c r="I18" i="77" a="1"/>
  <c r="I18" i="77" s="1"/>
  <c r="H18" i="77" a="1"/>
  <c r="H18" i="77" s="1"/>
  <c r="G18" i="77" a="1"/>
  <c r="G18" i="77" s="1"/>
  <c r="F18" i="77" a="1"/>
  <c r="F18" i="77" s="1"/>
  <c r="E18" i="77" a="1"/>
  <c r="E18" i="77" s="1"/>
  <c r="D18" i="77" a="1"/>
  <c r="D18" i="77" s="1"/>
  <c r="C18" i="77"/>
  <c r="W17" i="77" a="1"/>
  <c r="W17" i="77" s="1"/>
  <c r="V17" i="77" a="1"/>
  <c r="V17" i="77" s="1"/>
  <c r="U17" i="77" a="1"/>
  <c r="U17" i="77" s="1"/>
  <c r="T17" i="77" a="1"/>
  <c r="T17" i="77" s="1"/>
  <c r="S17" i="77" a="1"/>
  <c r="S17" i="77" s="1"/>
  <c r="R17" i="77" a="1"/>
  <c r="R17" i="77" s="1"/>
  <c r="Q17" i="77" a="1"/>
  <c r="Q17" i="77" s="1"/>
  <c r="P17" i="77" a="1"/>
  <c r="P17" i="77" s="1"/>
  <c r="O17" i="77" a="1"/>
  <c r="O17" i="77" s="1"/>
  <c r="N17" i="77" a="1"/>
  <c r="N17" i="77" s="1"/>
  <c r="M17" i="77" a="1"/>
  <c r="M17" i="77" s="1"/>
  <c r="L17" i="77" a="1"/>
  <c r="L17" i="77" s="1"/>
  <c r="K17" i="77" a="1"/>
  <c r="K17" i="77" s="1"/>
  <c r="J17" i="77" a="1"/>
  <c r="J17" i="77" s="1"/>
  <c r="I17" i="77" a="1"/>
  <c r="I17" i="77" s="1"/>
  <c r="H17" i="77" a="1"/>
  <c r="H17" i="77" s="1"/>
  <c r="G17" i="77" a="1"/>
  <c r="G17" i="77" s="1"/>
  <c r="F17" i="77" a="1"/>
  <c r="F17" i="77" s="1"/>
  <c r="E17" i="77" a="1"/>
  <c r="E17" i="77" s="1"/>
  <c r="D17" i="77" a="1"/>
  <c r="D17" i="77" s="1"/>
  <c r="C17" i="77"/>
  <c r="W16" i="77" a="1"/>
  <c r="W16" i="77" s="1"/>
  <c r="V16" i="77" a="1"/>
  <c r="V16" i="77" s="1"/>
  <c r="U16" i="77" a="1"/>
  <c r="U16" i="77" s="1"/>
  <c r="T16" i="77" a="1"/>
  <c r="T16" i="77" s="1"/>
  <c r="S16" i="77" a="1"/>
  <c r="S16" i="77" s="1"/>
  <c r="R16" i="77" a="1"/>
  <c r="R16" i="77" s="1"/>
  <c r="Q16" i="77" a="1"/>
  <c r="Q16" i="77" s="1"/>
  <c r="P16" i="77" a="1"/>
  <c r="P16" i="77" s="1"/>
  <c r="O16" i="77" a="1"/>
  <c r="O16" i="77" s="1"/>
  <c r="N16" i="77" a="1"/>
  <c r="N16" i="77" s="1"/>
  <c r="M16" i="77" a="1"/>
  <c r="M16" i="77" s="1"/>
  <c r="L16" i="77" a="1"/>
  <c r="L16" i="77" s="1"/>
  <c r="K16" i="77" a="1"/>
  <c r="K16" i="77" s="1"/>
  <c r="J16" i="77" a="1"/>
  <c r="J16" i="77" s="1"/>
  <c r="I16" i="77" a="1"/>
  <c r="I16" i="77" s="1"/>
  <c r="H16" i="77" a="1"/>
  <c r="H16" i="77" s="1"/>
  <c r="G16" i="77" a="1"/>
  <c r="G16" i="77" s="1"/>
  <c r="F16" i="77" a="1"/>
  <c r="F16" i="77" s="1"/>
  <c r="E16" i="77" a="1"/>
  <c r="E16" i="77" s="1"/>
  <c r="D16" i="77" a="1"/>
  <c r="D16" i="77" s="1"/>
  <c r="C16" i="77"/>
  <c r="W15" i="77" a="1"/>
  <c r="W15" i="77" s="1"/>
  <c r="V15" i="77" a="1"/>
  <c r="V15" i="77" s="1"/>
  <c r="U15" i="77" a="1"/>
  <c r="U15" i="77" s="1"/>
  <c r="T15" i="77" a="1"/>
  <c r="T15" i="77" s="1"/>
  <c r="S15" i="77" a="1"/>
  <c r="S15" i="77" s="1"/>
  <c r="R15" i="77" a="1"/>
  <c r="R15" i="77" s="1"/>
  <c r="Q15" i="77" a="1"/>
  <c r="Q15" i="77" s="1"/>
  <c r="P15" i="77" a="1"/>
  <c r="P15" i="77" s="1"/>
  <c r="O15" i="77" a="1"/>
  <c r="O15" i="77" s="1"/>
  <c r="N15" i="77" a="1"/>
  <c r="N15" i="77" s="1"/>
  <c r="M15" i="77" a="1"/>
  <c r="M15" i="77" s="1"/>
  <c r="L15" i="77" a="1"/>
  <c r="L15" i="77" s="1"/>
  <c r="K15" i="77" a="1"/>
  <c r="K15" i="77" s="1"/>
  <c r="J15" i="77" a="1"/>
  <c r="J15" i="77" s="1"/>
  <c r="I15" i="77" a="1"/>
  <c r="I15" i="77" s="1"/>
  <c r="H15" i="77" a="1"/>
  <c r="H15" i="77" s="1"/>
  <c r="G15" i="77" a="1"/>
  <c r="G15" i="77" s="1"/>
  <c r="F15" i="77" a="1"/>
  <c r="F15" i="77" s="1"/>
  <c r="E15" i="77" a="1"/>
  <c r="E15" i="77" s="1"/>
  <c r="D15" i="77" a="1"/>
  <c r="D15" i="77" s="1"/>
  <c r="C15" i="77"/>
  <c r="W14" i="77" a="1"/>
  <c r="W14" i="77" s="1"/>
  <c r="V14" i="77" a="1"/>
  <c r="V14" i="77" s="1"/>
  <c r="U14" i="77" a="1"/>
  <c r="U14" i="77" s="1"/>
  <c r="T14" i="77" a="1"/>
  <c r="T14" i="77" s="1"/>
  <c r="S14" i="77" a="1"/>
  <c r="S14" i="77" s="1"/>
  <c r="R14" i="77" a="1"/>
  <c r="R14" i="77" s="1"/>
  <c r="Q14" i="77" a="1"/>
  <c r="Q14" i="77" s="1"/>
  <c r="P14" i="77" a="1"/>
  <c r="P14" i="77" s="1"/>
  <c r="O14" i="77" a="1"/>
  <c r="O14" i="77" s="1"/>
  <c r="N14" i="77" a="1"/>
  <c r="N14" i="77" s="1"/>
  <c r="M14" i="77" a="1"/>
  <c r="M14" i="77" s="1"/>
  <c r="L14" i="77" a="1"/>
  <c r="L14" i="77" s="1"/>
  <c r="K14" i="77" a="1"/>
  <c r="K14" i="77" s="1"/>
  <c r="J14" i="77" a="1"/>
  <c r="J14" i="77" s="1"/>
  <c r="I14" i="77" a="1"/>
  <c r="I14" i="77" s="1"/>
  <c r="H14" i="77" a="1"/>
  <c r="H14" i="77" s="1"/>
  <c r="G14" i="77" a="1"/>
  <c r="G14" i="77" s="1"/>
  <c r="F14" i="77" a="1"/>
  <c r="F14" i="77" s="1"/>
  <c r="E14" i="77" a="1"/>
  <c r="E14" i="77" s="1"/>
  <c r="D14" i="77" a="1"/>
  <c r="D14" i="77" s="1"/>
  <c r="C14" i="77"/>
  <c r="W13" i="77" a="1"/>
  <c r="W13" i="77" s="1"/>
  <c r="V13" i="77" a="1"/>
  <c r="V13" i="77" s="1"/>
  <c r="U13" i="77" a="1"/>
  <c r="U13" i="77" s="1"/>
  <c r="T13" i="77" a="1"/>
  <c r="T13" i="77" s="1"/>
  <c r="S13" i="77" a="1"/>
  <c r="S13" i="77" s="1"/>
  <c r="R13" i="77" a="1"/>
  <c r="R13" i="77" s="1"/>
  <c r="Q13" i="77" a="1"/>
  <c r="Q13" i="77" s="1"/>
  <c r="P13" i="77" a="1"/>
  <c r="P13" i="77" s="1"/>
  <c r="O13" i="77" a="1"/>
  <c r="O13" i="77" s="1"/>
  <c r="N13" i="77" a="1"/>
  <c r="N13" i="77" s="1"/>
  <c r="M13" i="77" a="1"/>
  <c r="M13" i="77" s="1"/>
  <c r="L13" i="77" a="1"/>
  <c r="L13" i="77" s="1"/>
  <c r="K13" i="77" a="1"/>
  <c r="K13" i="77" s="1"/>
  <c r="J13" i="77" a="1"/>
  <c r="J13" i="77" s="1"/>
  <c r="I13" i="77" a="1"/>
  <c r="I13" i="77" s="1"/>
  <c r="H13" i="77" a="1"/>
  <c r="H13" i="77" s="1"/>
  <c r="G13" i="77" a="1"/>
  <c r="G13" i="77" s="1"/>
  <c r="F13" i="77" a="1"/>
  <c r="F13" i="77" s="1"/>
  <c r="E13" i="77" a="1"/>
  <c r="E13" i="77" s="1"/>
  <c r="D13" i="77" a="1"/>
  <c r="D13" i="77" s="1"/>
  <c r="C13" i="77"/>
  <c r="W12" i="77" a="1"/>
  <c r="W12" i="77" s="1"/>
  <c r="V12" i="77" a="1"/>
  <c r="V12" i="77" s="1"/>
  <c r="U12" i="77" a="1"/>
  <c r="U12" i="77" s="1"/>
  <c r="T12" i="77" a="1"/>
  <c r="T12" i="77" s="1"/>
  <c r="S12" i="77" a="1"/>
  <c r="S12" i="77" s="1"/>
  <c r="R12" i="77" a="1"/>
  <c r="R12" i="77" s="1"/>
  <c r="Q12" i="77" a="1"/>
  <c r="Q12" i="77" s="1"/>
  <c r="P12" i="77" a="1"/>
  <c r="P12" i="77" s="1"/>
  <c r="O12" i="77" a="1"/>
  <c r="O12" i="77" s="1"/>
  <c r="N12" i="77" a="1"/>
  <c r="N12" i="77" s="1"/>
  <c r="M12" i="77" a="1"/>
  <c r="M12" i="77" s="1"/>
  <c r="L12" i="77" a="1"/>
  <c r="L12" i="77" s="1"/>
  <c r="K12" i="77" a="1"/>
  <c r="K12" i="77" s="1"/>
  <c r="J12" i="77" a="1"/>
  <c r="J12" i="77" s="1"/>
  <c r="I12" i="77" a="1"/>
  <c r="I12" i="77" s="1"/>
  <c r="H12" i="77" a="1"/>
  <c r="H12" i="77" s="1"/>
  <c r="G12" i="77" a="1"/>
  <c r="G12" i="77" s="1"/>
  <c r="F12" i="77" a="1"/>
  <c r="F12" i="77" s="1"/>
  <c r="E12" i="77" a="1"/>
  <c r="E12" i="77" s="1"/>
  <c r="D12" i="77" a="1"/>
  <c r="D12" i="77" s="1"/>
  <c r="C12" i="77"/>
  <c r="W11" i="77" a="1"/>
  <c r="W11" i="77" s="1"/>
  <c r="V11" i="77" a="1"/>
  <c r="V11" i="77" s="1"/>
  <c r="U11" i="77" a="1"/>
  <c r="U11" i="77" s="1"/>
  <c r="T11" i="77" a="1"/>
  <c r="T11" i="77" s="1"/>
  <c r="S11" i="77" a="1"/>
  <c r="S11" i="77" s="1"/>
  <c r="R11" i="77" a="1"/>
  <c r="R11" i="77" s="1"/>
  <c r="Q11" i="77" a="1"/>
  <c r="Q11" i="77" s="1"/>
  <c r="P11" i="77" a="1"/>
  <c r="P11" i="77" s="1"/>
  <c r="O11" i="77" a="1"/>
  <c r="O11" i="77" s="1"/>
  <c r="N11" i="77" a="1"/>
  <c r="N11" i="77" s="1"/>
  <c r="M11" i="77" a="1"/>
  <c r="M11" i="77" s="1"/>
  <c r="L11" i="77" a="1"/>
  <c r="L11" i="77" s="1"/>
  <c r="K11" i="77" a="1"/>
  <c r="K11" i="77" s="1"/>
  <c r="J11" i="77" a="1"/>
  <c r="J11" i="77" s="1"/>
  <c r="I11" i="77" a="1"/>
  <c r="I11" i="77" s="1"/>
  <c r="H11" i="77" a="1"/>
  <c r="H11" i="77" s="1"/>
  <c r="G11" i="77" a="1"/>
  <c r="G11" i="77" s="1"/>
  <c r="F11" i="77" a="1"/>
  <c r="F11" i="77" s="1"/>
  <c r="E11" i="77" a="1"/>
  <c r="E11" i="77" s="1"/>
  <c r="D11" i="77" a="1"/>
  <c r="D11" i="77" s="1"/>
  <c r="C11" i="77"/>
  <c r="W10" i="77" a="1"/>
  <c r="W10" i="77" s="1"/>
  <c r="V10" i="77" a="1"/>
  <c r="V10" i="77" s="1"/>
  <c r="U10" i="77" a="1"/>
  <c r="U10" i="77" s="1"/>
  <c r="T10" i="77" a="1"/>
  <c r="T10" i="77" s="1"/>
  <c r="S10" i="77" a="1"/>
  <c r="S10" i="77" s="1"/>
  <c r="R10" i="77" a="1"/>
  <c r="R10" i="77" s="1"/>
  <c r="Q10" i="77" a="1"/>
  <c r="Q10" i="77" s="1"/>
  <c r="P10" i="77" a="1"/>
  <c r="P10" i="77" s="1"/>
  <c r="O10" i="77" a="1"/>
  <c r="O10" i="77" s="1"/>
  <c r="N10" i="77" a="1"/>
  <c r="N10" i="77" s="1"/>
  <c r="M10" i="77" a="1"/>
  <c r="M10" i="77" s="1"/>
  <c r="L10" i="77" a="1"/>
  <c r="L10" i="77" s="1"/>
  <c r="K10" i="77" a="1"/>
  <c r="K10" i="77" s="1"/>
  <c r="J10" i="77" a="1"/>
  <c r="J10" i="77" s="1"/>
  <c r="I10" i="77" a="1"/>
  <c r="I10" i="77" s="1"/>
  <c r="H10" i="77" a="1"/>
  <c r="H10" i="77" s="1"/>
  <c r="G10" i="77" a="1"/>
  <c r="G10" i="77" s="1"/>
  <c r="F10" i="77" a="1"/>
  <c r="F10" i="77" s="1"/>
  <c r="E10" i="77" a="1"/>
  <c r="E10" i="77" s="1"/>
  <c r="D10" i="77" a="1"/>
  <c r="D10" i="77" s="1"/>
  <c r="C10" i="77"/>
  <c r="W9" i="77" a="1"/>
  <c r="W9" i="77" s="1"/>
  <c r="V9" i="77" a="1"/>
  <c r="V9" i="77" s="1"/>
  <c r="U9" i="77" a="1"/>
  <c r="U9" i="77" s="1"/>
  <c r="T9" i="77" a="1"/>
  <c r="T9" i="77" s="1"/>
  <c r="S9" i="77" a="1"/>
  <c r="S9" i="77" s="1"/>
  <c r="R9" i="77" a="1"/>
  <c r="R9" i="77" s="1"/>
  <c r="Q9" i="77" a="1"/>
  <c r="Q9" i="77" s="1"/>
  <c r="P9" i="77" a="1"/>
  <c r="P9" i="77" s="1"/>
  <c r="O9" i="77" a="1"/>
  <c r="O9" i="77" s="1"/>
  <c r="N9" i="77" a="1"/>
  <c r="N9" i="77" s="1"/>
  <c r="M9" i="77" a="1"/>
  <c r="M9" i="77" s="1"/>
  <c r="L9" i="77" a="1"/>
  <c r="L9" i="77" s="1"/>
  <c r="K9" i="77" a="1"/>
  <c r="K9" i="77" s="1"/>
  <c r="J9" i="77" a="1"/>
  <c r="J9" i="77" s="1"/>
  <c r="I9" i="77" a="1"/>
  <c r="I9" i="77" s="1"/>
  <c r="H9" i="77" a="1"/>
  <c r="H9" i="77" s="1"/>
  <c r="G9" i="77" a="1"/>
  <c r="G9" i="77" s="1"/>
  <c r="F9" i="77" a="1"/>
  <c r="F9" i="77" s="1"/>
  <c r="E9" i="77" a="1"/>
  <c r="E9" i="77" s="1"/>
  <c r="D9" i="77" a="1"/>
  <c r="D9" i="77" s="1"/>
  <c r="C9" i="77"/>
  <c r="C8" i="77"/>
  <c r="C7" i="77"/>
  <c r="C6" i="77"/>
  <c r="C5" i="77"/>
  <c r="C4" i="77"/>
  <c r="W21" i="76" a="1"/>
  <c r="W21" i="76" s="1"/>
  <c r="V21" i="76" a="1"/>
  <c r="V21" i="76" s="1"/>
  <c r="U21" i="76" a="1"/>
  <c r="U21" i="76" s="1"/>
  <c r="T21" i="76" a="1"/>
  <c r="T21" i="76" s="1"/>
  <c r="S21" i="76" a="1"/>
  <c r="S21" i="76" s="1"/>
  <c r="R21" i="76" a="1"/>
  <c r="R21" i="76" s="1"/>
  <c r="Q21" i="76" a="1"/>
  <c r="Q21" i="76" s="1"/>
  <c r="P21" i="76" a="1"/>
  <c r="P21" i="76" s="1"/>
  <c r="O21" i="76" a="1"/>
  <c r="O21" i="76" s="1"/>
  <c r="N21" i="76" a="1"/>
  <c r="N21" i="76" s="1"/>
  <c r="M21" i="76" a="1"/>
  <c r="M21" i="76" s="1"/>
  <c r="L21" i="76" a="1"/>
  <c r="L21" i="76" s="1"/>
  <c r="K21" i="76" a="1"/>
  <c r="K21" i="76" s="1"/>
  <c r="J21" i="76" a="1"/>
  <c r="J21" i="76" s="1"/>
  <c r="I21" i="76" a="1"/>
  <c r="I21" i="76" s="1"/>
  <c r="H21" i="76" a="1"/>
  <c r="H21" i="76" s="1"/>
  <c r="G21" i="76" a="1"/>
  <c r="G21" i="76" s="1"/>
  <c r="F21" i="76" a="1"/>
  <c r="F21" i="76" s="1"/>
  <c r="E21" i="76" a="1"/>
  <c r="E21" i="76" s="1"/>
  <c r="D21" i="76" a="1"/>
  <c r="D21" i="76" s="1"/>
  <c r="C21" i="76"/>
  <c r="W20" i="76" a="1"/>
  <c r="W20" i="76" s="1"/>
  <c r="V20" i="76" a="1"/>
  <c r="V20" i="76" s="1"/>
  <c r="U20" i="76" a="1"/>
  <c r="U20" i="76" s="1"/>
  <c r="T20" i="76" a="1"/>
  <c r="T20" i="76" s="1"/>
  <c r="S20" i="76" a="1"/>
  <c r="S20" i="76" s="1"/>
  <c r="R20" i="76" a="1"/>
  <c r="R20" i="76" s="1"/>
  <c r="Q20" i="76" a="1"/>
  <c r="Q20" i="76" s="1"/>
  <c r="P20" i="76" a="1"/>
  <c r="P20" i="76" s="1"/>
  <c r="O20" i="76" a="1"/>
  <c r="O20" i="76" s="1"/>
  <c r="N20" i="76" a="1"/>
  <c r="N20" i="76" s="1"/>
  <c r="M20" i="76" a="1"/>
  <c r="M20" i="76" s="1"/>
  <c r="L20" i="76" a="1"/>
  <c r="L20" i="76" s="1"/>
  <c r="K20" i="76" a="1"/>
  <c r="K20" i="76" s="1"/>
  <c r="J20" i="76" a="1"/>
  <c r="J20" i="76" s="1"/>
  <c r="I20" i="76" a="1"/>
  <c r="I20" i="76" s="1"/>
  <c r="H20" i="76" a="1"/>
  <c r="H20" i="76" s="1"/>
  <c r="G20" i="76" a="1"/>
  <c r="G20" i="76" s="1"/>
  <c r="F20" i="76" a="1"/>
  <c r="F20" i="76" s="1"/>
  <c r="E20" i="76" a="1"/>
  <c r="E20" i="76" s="1"/>
  <c r="D20" i="76" a="1"/>
  <c r="D20" i="76" s="1"/>
  <c r="C20" i="76"/>
  <c r="W19" i="76" a="1"/>
  <c r="W19" i="76" s="1"/>
  <c r="V19" i="76" a="1"/>
  <c r="V19" i="76" s="1"/>
  <c r="U19" i="76" a="1"/>
  <c r="U19" i="76" s="1"/>
  <c r="T19" i="76" a="1"/>
  <c r="T19" i="76" s="1"/>
  <c r="S19" i="76" a="1"/>
  <c r="S19" i="76" s="1"/>
  <c r="R19" i="76" a="1"/>
  <c r="R19" i="76" s="1"/>
  <c r="Q19" i="76" a="1"/>
  <c r="Q19" i="76" s="1"/>
  <c r="P19" i="76" a="1"/>
  <c r="P19" i="76" s="1"/>
  <c r="O19" i="76" a="1"/>
  <c r="O19" i="76" s="1"/>
  <c r="N19" i="76" a="1"/>
  <c r="N19" i="76" s="1"/>
  <c r="M19" i="76" a="1"/>
  <c r="M19" i="76" s="1"/>
  <c r="L19" i="76" a="1"/>
  <c r="L19" i="76" s="1"/>
  <c r="K19" i="76" a="1"/>
  <c r="K19" i="76" s="1"/>
  <c r="J19" i="76" a="1"/>
  <c r="J19" i="76" s="1"/>
  <c r="I19" i="76" a="1"/>
  <c r="I19" i="76" s="1"/>
  <c r="H19" i="76" a="1"/>
  <c r="H19" i="76" s="1"/>
  <c r="G19" i="76" a="1"/>
  <c r="G19" i="76" s="1"/>
  <c r="F19" i="76" a="1"/>
  <c r="F19" i="76" s="1"/>
  <c r="E19" i="76" a="1"/>
  <c r="E19" i="76" s="1"/>
  <c r="D19" i="76" a="1"/>
  <c r="D19" i="76" s="1"/>
  <c r="C19" i="76"/>
  <c r="W18" i="76" a="1"/>
  <c r="W18" i="76" s="1"/>
  <c r="V18" i="76" a="1"/>
  <c r="V18" i="76" s="1"/>
  <c r="U18" i="76" a="1"/>
  <c r="U18" i="76" s="1"/>
  <c r="T18" i="76" a="1"/>
  <c r="T18" i="76" s="1"/>
  <c r="S18" i="76" a="1"/>
  <c r="S18" i="76" s="1"/>
  <c r="R18" i="76" a="1"/>
  <c r="R18" i="76" s="1"/>
  <c r="Q18" i="76" a="1"/>
  <c r="Q18" i="76" s="1"/>
  <c r="P18" i="76" a="1"/>
  <c r="P18" i="76" s="1"/>
  <c r="O18" i="76" a="1"/>
  <c r="O18" i="76" s="1"/>
  <c r="N18" i="76" a="1"/>
  <c r="N18" i="76" s="1"/>
  <c r="M18" i="76" a="1"/>
  <c r="M18" i="76" s="1"/>
  <c r="L18" i="76" a="1"/>
  <c r="L18" i="76" s="1"/>
  <c r="K18" i="76" a="1"/>
  <c r="K18" i="76" s="1"/>
  <c r="J18" i="76" a="1"/>
  <c r="J18" i="76" s="1"/>
  <c r="I18" i="76" a="1"/>
  <c r="I18" i="76" s="1"/>
  <c r="H18" i="76" a="1"/>
  <c r="H18" i="76" s="1"/>
  <c r="G18" i="76" a="1"/>
  <c r="G18" i="76" s="1"/>
  <c r="F18" i="76" a="1"/>
  <c r="F18" i="76" s="1"/>
  <c r="E18" i="76" a="1"/>
  <c r="E18" i="76" s="1"/>
  <c r="D18" i="76" a="1"/>
  <c r="D18" i="76" s="1"/>
  <c r="C18" i="76"/>
  <c r="W17" i="76" a="1"/>
  <c r="W17" i="76" s="1"/>
  <c r="V17" i="76" a="1"/>
  <c r="V17" i="76" s="1"/>
  <c r="U17" i="76" a="1"/>
  <c r="U17" i="76" s="1"/>
  <c r="T17" i="76" a="1"/>
  <c r="T17" i="76" s="1"/>
  <c r="S17" i="76" a="1"/>
  <c r="S17" i="76" s="1"/>
  <c r="R17" i="76" a="1"/>
  <c r="R17" i="76" s="1"/>
  <c r="Q17" i="76" a="1"/>
  <c r="Q17" i="76" s="1"/>
  <c r="P17" i="76" a="1"/>
  <c r="P17" i="76" s="1"/>
  <c r="O17" i="76" a="1"/>
  <c r="O17" i="76" s="1"/>
  <c r="N17" i="76" a="1"/>
  <c r="N17" i="76" s="1"/>
  <c r="M17" i="76" a="1"/>
  <c r="M17" i="76" s="1"/>
  <c r="L17" i="76" a="1"/>
  <c r="L17" i="76" s="1"/>
  <c r="K17" i="76" a="1"/>
  <c r="K17" i="76" s="1"/>
  <c r="J17" i="76" a="1"/>
  <c r="J17" i="76" s="1"/>
  <c r="I17" i="76" a="1"/>
  <c r="I17" i="76" s="1"/>
  <c r="H17" i="76" a="1"/>
  <c r="H17" i="76" s="1"/>
  <c r="G17" i="76" a="1"/>
  <c r="G17" i="76" s="1"/>
  <c r="F17" i="76" a="1"/>
  <c r="F17" i="76" s="1"/>
  <c r="E17" i="76" a="1"/>
  <c r="E17" i="76" s="1"/>
  <c r="D17" i="76" a="1"/>
  <c r="D17" i="76" s="1"/>
  <c r="C17" i="76"/>
  <c r="W16" i="76" a="1"/>
  <c r="W16" i="76" s="1"/>
  <c r="V16" i="76" a="1"/>
  <c r="V16" i="76" s="1"/>
  <c r="U16" i="76" a="1"/>
  <c r="U16" i="76" s="1"/>
  <c r="T16" i="76" a="1"/>
  <c r="T16" i="76" s="1"/>
  <c r="S16" i="76" a="1"/>
  <c r="S16" i="76" s="1"/>
  <c r="R16" i="76" a="1"/>
  <c r="R16" i="76" s="1"/>
  <c r="Q16" i="76" a="1"/>
  <c r="Q16" i="76" s="1"/>
  <c r="P16" i="76" a="1"/>
  <c r="P16" i="76" s="1"/>
  <c r="O16" i="76" a="1"/>
  <c r="O16" i="76" s="1"/>
  <c r="N16" i="76" a="1"/>
  <c r="N16" i="76" s="1"/>
  <c r="M16" i="76" a="1"/>
  <c r="M16" i="76" s="1"/>
  <c r="L16" i="76" a="1"/>
  <c r="L16" i="76" s="1"/>
  <c r="K16" i="76" a="1"/>
  <c r="K16" i="76" s="1"/>
  <c r="J16" i="76" a="1"/>
  <c r="J16" i="76" s="1"/>
  <c r="I16" i="76" a="1"/>
  <c r="I16" i="76" s="1"/>
  <c r="H16" i="76" a="1"/>
  <c r="H16" i="76" s="1"/>
  <c r="G16" i="76" a="1"/>
  <c r="G16" i="76" s="1"/>
  <c r="F16" i="76" a="1"/>
  <c r="F16" i="76" s="1"/>
  <c r="E16" i="76" a="1"/>
  <c r="E16" i="76" s="1"/>
  <c r="D16" i="76" a="1"/>
  <c r="D16" i="76" s="1"/>
  <c r="C16" i="76"/>
  <c r="W15" i="76" a="1"/>
  <c r="W15" i="76" s="1"/>
  <c r="V15" i="76" a="1"/>
  <c r="V15" i="76" s="1"/>
  <c r="U15" i="76" a="1"/>
  <c r="U15" i="76" s="1"/>
  <c r="T15" i="76" a="1"/>
  <c r="T15" i="76" s="1"/>
  <c r="S15" i="76" a="1"/>
  <c r="S15" i="76" s="1"/>
  <c r="R15" i="76" a="1"/>
  <c r="R15" i="76" s="1"/>
  <c r="Q15" i="76" a="1"/>
  <c r="Q15" i="76" s="1"/>
  <c r="P15" i="76" a="1"/>
  <c r="P15" i="76" s="1"/>
  <c r="O15" i="76" a="1"/>
  <c r="O15" i="76" s="1"/>
  <c r="N15" i="76" a="1"/>
  <c r="N15" i="76" s="1"/>
  <c r="M15" i="76" a="1"/>
  <c r="M15" i="76" s="1"/>
  <c r="L15" i="76" a="1"/>
  <c r="L15" i="76" s="1"/>
  <c r="K15" i="76" a="1"/>
  <c r="K15" i="76" s="1"/>
  <c r="J15" i="76" a="1"/>
  <c r="J15" i="76" s="1"/>
  <c r="I15" i="76" a="1"/>
  <c r="I15" i="76" s="1"/>
  <c r="H15" i="76" a="1"/>
  <c r="H15" i="76" s="1"/>
  <c r="G15" i="76" a="1"/>
  <c r="G15" i="76" s="1"/>
  <c r="F15" i="76" a="1"/>
  <c r="F15" i="76" s="1"/>
  <c r="E15" i="76" a="1"/>
  <c r="E15" i="76" s="1"/>
  <c r="D15" i="76" a="1"/>
  <c r="D15" i="76" s="1"/>
  <c r="C15" i="76"/>
  <c r="W14" i="76" a="1"/>
  <c r="W14" i="76" s="1"/>
  <c r="V14" i="76" a="1"/>
  <c r="V14" i="76" s="1"/>
  <c r="U14" i="76" a="1"/>
  <c r="U14" i="76" s="1"/>
  <c r="T14" i="76" a="1"/>
  <c r="T14" i="76" s="1"/>
  <c r="S14" i="76" a="1"/>
  <c r="S14" i="76" s="1"/>
  <c r="R14" i="76" a="1"/>
  <c r="R14" i="76" s="1"/>
  <c r="Q14" i="76" a="1"/>
  <c r="Q14" i="76" s="1"/>
  <c r="P14" i="76" a="1"/>
  <c r="P14" i="76" s="1"/>
  <c r="O14" i="76" a="1"/>
  <c r="O14" i="76" s="1"/>
  <c r="N14" i="76" a="1"/>
  <c r="N14" i="76" s="1"/>
  <c r="M14" i="76" a="1"/>
  <c r="M14" i="76" s="1"/>
  <c r="L14" i="76" a="1"/>
  <c r="L14" i="76" s="1"/>
  <c r="K14" i="76" a="1"/>
  <c r="K14" i="76" s="1"/>
  <c r="J14" i="76" a="1"/>
  <c r="J14" i="76" s="1"/>
  <c r="I14" i="76" a="1"/>
  <c r="I14" i="76" s="1"/>
  <c r="H14" i="76" a="1"/>
  <c r="H14" i="76" s="1"/>
  <c r="G14" i="76" a="1"/>
  <c r="G14" i="76" s="1"/>
  <c r="F14" i="76" a="1"/>
  <c r="F14" i="76" s="1"/>
  <c r="E14" i="76" a="1"/>
  <c r="E14" i="76" s="1"/>
  <c r="D14" i="76" a="1"/>
  <c r="D14" i="76" s="1"/>
  <c r="C14" i="76"/>
  <c r="W13" i="76" a="1"/>
  <c r="W13" i="76" s="1"/>
  <c r="V13" i="76" a="1"/>
  <c r="V13" i="76" s="1"/>
  <c r="U13" i="76" a="1"/>
  <c r="U13" i="76" s="1"/>
  <c r="T13" i="76" a="1"/>
  <c r="T13" i="76" s="1"/>
  <c r="S13" i="76" a="1"/>
  <c r="S13" i="76" s="1"/>
  <c r="R13" i="76" a="1"/>
  <c r="R13" i="76" s="1"/>
  <c r="Q13" i="76" a="1"/>
  <c r="Q13" i="76" s="1"/>
  <c r="P13" i="76" a="1"/>
  <c r="P13" i="76" s="1"/>
  <c r="O13" i="76" a="1"/>
  <c r="O13" i="76" s="1"/>
  <c r="N13" i="76" a="1"/>
  <c r="N13" i="76" s="1"/>
  <c r="M13" i="76" a="1"/>
  <c r="M13" i="76" s="1"/>
  <c r="L13" i="76" a="1"/>
  <c r="L13" i="76" s="1"/>
  <c r="K13" i="76" a="1"/>
  <c r="K13" i="76" s="1"/>
  <c r="J13" i="76" a="1"/>
  <c r="J13" i="76" s="1"/>
  <c r="I13" i="76" a="1"/>
  <c r="I13" i="76" s="1"/>
  <c r="H13" i="76" a="1"/>
  <c r="H13" i="76" s="1"/>
  <c r="G13" i="76" a="1"/>
  <c r="G13" i="76" s="1"/>
  <c r="F13" i="76" a="1"/>
  <c r="F13" i="76" s="1"/>
  <c r="E13" i="76" a="1"/>
  <c r="E13" i="76" s="1"/>
  <c r="D13" i="76" a="1"/>
  <c r="D13" i="76" s="1"/>
  <c r="C13" i="76"/>
  <c r="W12" i="76" a="1"/>
  <c r="W12" i="76" s="1"/>
  <c r="V12" i="76" a="1"/>
  <c r="V12" i="76" s="1"/>
  <c r="U12" i="76" a="1"/>
  <c r="U12" i="76" s="1"/>
  <c r="T12" i="76" a="1"/>
  <c r="T12" i="76" s="1"/>
  <c r="S12" i="76" a="1"/>
  <c r="S12" i="76" s="1"/>
  <c r="R12" i="76" a="1"/>
  <c r="R12" i="76" s="1"/>
  <c r="Q12" i="76" a="1"/>
  <c r="Q12" i="76" s="1"/>
  <c r="P12" i="76" a="1"/>
  <c r="P12" i="76" s="1"/>
  <c r="O12" i="76" a="1"/>
  <c r="O12" i="76" s="1"/>
  <c r="N12" i="76" a="1"/>
  <c r="N12" i="76" s="1"/>
  <c r="M12" i="76" a="1"/>
  <c r="M12" i="76" s="1"/>
  <c r="L12" i="76" a="1"/>
  <c r="L12" i="76" s="1"/>
  <c r="K12" i="76" a="1"/>
  <c r="K12" i="76" s="1"/>
  <c r="J12" i="76" a="1"/>
  <c r="J12" i="76" s="1"/>
  <c r="I12" i="76" a="1"/>
  <c r="I12" i="76" s="1"/>
  <c r="H12" i="76" a="1"/>
  <c r="H12" i="76" s="1"/>
  <c r="G12" i="76" a="1"/>
  <c r="G12" i="76" s="1"/>
  <c r="F12" i="76" a="1"/>
  <c r="F12" i="76" s="1"/>
  <c r="E12" i="76" a="1"/>
  <c r="E12" i="76" s="1"/>
  <c r="D12" i="76" a="1"/>
  <c r="D12" i="76" s="1"/>
  <c r="C12" i="76"/>
  <c r="W11" i="76" a="1"/>
  <c r="W11" i="76" s="1"/>
  <c r="V11" i="76" a="1"/>
  <c r="V11" i="76" s="1"/>
  <c r="U11" i="76" a="1"/>
  <c r="U11" i="76" s="1"/>
  <c r="T11" i="76" a="1"/>
  <c r="T11" i="76" s="1"/>
  <c r="S11" i="76" a="1"/>
  <c r="S11" i="76" s="1"/>
  <c r="R11" i="76" a="1"/>
  <c r="R11" i="76" s="1"/>
  <c r="Q11" i="76" a="1"/>
  <c r="Q11" i="76" s="1"/>
  <c r="P11" i="76" a="1"/>
  <c r="P11" i="76" s="1"/>
  <c r="O11" i="76" a="1"/>
  <c r="O11" i="76" s="1"/>
  <c r="N11" i="76" a="1"/>
  <c r="N11" i="76" s="1"/>
  <c r="M11" i="76" a="1"/>
  <c r="M11" i="76" s="1"/>
  <c r="L11" i="76" a="1"/>
  <c r="L11" i="76" s="1"/>
  <c r="K11" i="76" a="1"/>
  <c r="K11" i="76" s="1"/>
  <c r="J11" i="76" a="1"/>
  <c r="J11" i="76" s="1"/>
  <c r="I11" i="76" a="1"/>
  <c r="I11" i="76" s="1"/>
  <c r="H11" i="76" a="1"/>
  <c r="H11" i="76" s="1"/>
  <c r="G11" i="76" a="1"/>
  <c r="G11" i="76" s="1"/>
  <c r="F11" i="76" a="1"/>
  <c r="F11" i="76" s="1"/>
  <c r="E11" i="76" a="1"/>
  <c r="E11" i="76" s="1"/>
  <c r="D11" i="76" a="1"/>
  <c r="D11" i="76" s="1"/>
  <c r="C11" i="76"/>
  <c r="W10" i="76" a="1"/>
  <c r="W10" i="76" s="1"/>
  <c r="V10" i="76" a="1"/>
  <c r="V10" i="76" s="1"/>
  <c r="U10" i="76" a="1"/>
  <c r="U10" i="76" s="1"/>
  <c r="T10" i="76" a="1"/>
  <c r="T10" i="76" s="1"/>
  <c r="S10" i="76" a="1"/>
  <c r="S10" i="76" s="1"/>
  <c r="R10" i="76" a="1"/>
  <c r="R10" i="76" s="1"/>
  <c r="Q10" i="76" a="1"/>
  <c r="Q10" i="76" s="1"/>
  <c r="P10" i="76" a="1"/>
  <c r="P10" i="76" s="1"/>
  <c r="O10" i="76" a="1"/>
  <c r="O10" i="76" s="1"/>
  <c r="N10" i="76" a="1"/>
  <c r="N10" i="76" s="1"/>
  <c r="M10" i="76" a="1"/>
  <c r="M10" i="76" s="1"/>
  <c r="L10" i="76" a="1"/>
  <c r="L10" i="76" s="1"/>
  <c r="K10" i="76" a="1"/>
  <c r="K10" i="76" s="1"/>
  <c r="J10" i="76" a="1"/>
  <c r="J10" i="76" s="1"/>
  <c r="I10" i="76" a="1"/>
  <c r="I10" i="76" s="1"/>
  <c r="H10" i="76" a="1"/>
  <c r="H10" i="76" s="1"/>
  <c r="G10" i="76" a="1"/>
  <c r="G10" i="76" s="1"/>
  <c r="F10" i="76" a="1"/>
  <c r="F10" i="76" s="1"/>
  <c r="E10" i="76" a="1"/>
  <c r="E10" i="76" s="1"/>
  <c r="D10" i="76" a="1"/>
  <c r="D10" i="76" s="1"/>
  <c r="C10" i="76"/>
  <c r="W9" i="76" a="1"/>
  <c r="W9" i="76" s="1"/>
  <c r="V9" i="76" a="1"/>
  <c r="V9" i="76" s="1"/>
  <c r="U9" i="76" a="1"/>
  <c r="U9" i="76" s="1"/>
  <c r="T9" i="76" a="1"/>
  <c r="T9" i="76" s="1"/>
  <c r="S9" i="76" a="1"/>
  <c r="S9" i="76" s="1"/>
  <c r="R9" i="76" a="1"/>
  <c r="R9" i="76" s="1"/>
  <c r="Q9" i="76" a="1"/>
  <c r="Q9" i="76" s="1"/>
  <c r="P9" i="76" a="1"/>
  <c r="P9" i="76" s="1"/>
  <c r="O9" i="76" a="1"/>
  <c r="O9" i="76" s="1"/>
  <c r="N9" i="76" a="1"/>
  <c r="N9" i="76" s="1"/>
  <c r="M9" i="76" a="1"/>
  <c r="M9" i="76" s="1"/>
  <c r="L9" i="76" a="1"/>
  <c r="L9" i="76" s="1"/>
  <c r="K9" i="76" a="1"/>
  <c r="K9" i="76" s="1"/>
  <c r="J9" i="76" a="1"/>
  <c r="J9" i="76" s="1"/>
  <c r="I9" i="76" a="1"/>
  <c r="I9" i="76" s="1"/>
  <c r="H9" i="76" a="1"/>
  <c r="H9" i="76" s="1"/>
  <c r="G9" i="76" a="1"/>
  <c r="G9" i="76" s="1"/>
  <c r="F9" i="76" a="1"/>
  <c r="F9" i="76" s="1"/>
  <c r="E9" i="76" a="1"/>
  <c r="E9" i="76" s="1"/>
  <c r="D9" i="76" a="1"/>
  <c r="D9" i="76" s="1"/>
  <c r="C9" i="76"/>
  <c r="C8" i="76"/>
  <c r="C7" i="76"/>
  <c r="C6" i="76"/>
  <c r="C5" i="76"/>
  <c r="C4" i="76"/>
  <c r="W21" i="75" a="1"/>
  <c r="W21" i="75" s="1"/>
  <c r="V21" i="75" a="1"/>
  <c r="V21" i="75" s="1"/>
  <c r="U21" i="75" a="1"/>
  <c r="U21" i="75" s="1"/>
  <c r="T21" i="75" a="1"/>
  <c r="T21" i="75" s="1"/>
  <c r="S21" i="75" a="1"/>
  <c r="S21" i="75" s="1"/>
  <c r="R21" i="75" a="1"/>
  <c r="R21" i="75" s="1"/>
  <c r="Q21" i="75" a="1"/>
  <c r="Q21" i="75" s="1"/>
  <c r="P21" i="75" a="1"/>
  <c r="P21" i="75" s="1"/>
  <c r="O21" i="75" a="1"/>
  <c r="O21" i="75" s="1"/>
  <c r="N21" i="75" a="1"/>
  <c r="N21" i="75" s="1"/>
  <c r="M21" i="75" a="1"/>
  <c r="M21" i="75" s="1"/>
  <c r="L21" i="75" a="1"/>
  <c r="L21" i="75" s="1"/>
  <c r="K21" i="75" a="1"/>
  <c r="K21" i="75" s="1"/>
  <c r="J21" i="75" a="1"/>
  <c r="J21" i="75" s="1"/>
  <c r="I21" i="75" a="1"/>
  <c r="I21" i="75" s="1"/>
  <c r="H21" i="75" a="1"/>
  <c r="H21" i="75" s="1"/>
  <c r="G21" i="75" a="1"/>
  <c r="G21" i="75" s="1"/>
  <c r="F21" i="75" a="1"/>
  <c r="F21" i="75" s="1"/>
  <c r="E21" i="75" a="1"/>
  <c r="E21" i="75" s="1"/>
  <c r="D21" i="75" a="1"/>
  <c r="D21" i="75" s="1"/>
  <c r="C21" i="75"/>
  <c r="W20" i="75" a="1"/>
  <c r="W20" i="75" s="1"/>
  <c r="V20" i="75" a="1"/>
  <c r="V20" i="75" s="1"/>
  <c r="U20" i="75" a="1"/>
  <c r="U20" i="75" s="1"/>
  <c r="T20" i="75" a="1"/>
  <c r="T20" i="75" s="1"/>
  <c r="S20" i="75" a="1"/>
  <c r="S20" i="75" s="1"/>
  <c r="R20" i="75" a="1"/>
  <c r="R20" i="75" s="1"/>
  <c r="Q20" i="75" a="1"/>
  <c r="Q20" i="75" s="1"/>
  <c r="P20" i="75" a="1"/>
  <c r="P20" i="75" s="1"/>
  <c r="O20" i="75" a="1"/>
  <c r="O20" i="75" s="1"/>
  <c r="N20" i="75" a="1"/>
  <c r="N20" i="75" s="1"/>
  <c r="M20" i="75" a="1"/>
  <c r="M20" i="75" s="1"/>
  <c r="L20" i="75" a="1"/>
  <c r="L20" i="75" s="1"/>
  <c r="K20" i="75" a="1"/>
  <c r="K20" i="75" s="1"/>
  <c r="J20" i="75" a="1"/>
  <c r="J20" i="75" s="1"/>
  <c r="I20" i="75" a="1"/>
  <c r="I20" i="75" s="1"/>
  <c r="H20" i="75" a="1"/>
  <c r="H20" i="75" s="1"/>
  <c r="G20" i="75" a="1"/>
  <c r="G20" i="75" s="1"/>
  <c r="F20" i="75" a="1"/>
  <c r="F20" i="75" s="1"/>
  <c r="E20" i="75" a="1"/>
  <c r="E20" i="75" s="1"/>
  <c r="D20" i="75" a="1"/>
  <c r="D20" i="75" s="1"/>
  <c r="C20" i="75"/>
  <c r="W19" i="75" a="1"/>
  <c r="W19" i="75" s="1"/>
  <c r="V19" i="75" a="1"/>
  <c r="V19" i="75" s="1"/>
  <c r="U19" i="75" a="1"/>
  <c r="U19" i="75" s="1"/>
  <c r="T19" i="75" a="1"/>
  <c r="T19" i="75" s="1"/>
  <c r="S19" i="75" a="1"/>
  <c r="S19" i="75" s="1"/>
  <c r="R19" i="75" a="1"/>
  <c r="R19" i="75" s="1"/>
  <c r="Q19" i="75" a="1"/>
  <c r="Q19" i="75" s="1"/>
  <c r="P19" i="75" a="1"/>
  <c r="P19" i="75" s="1"/>
  <c r="O19" i="75" a="1"/>
  <c r="O19" i="75" s="1"/>
  <c r="N19" i="75" a="1"/>
  <c r="N19" i="75" s="1"/>
  <c r="M19" i="75" a="1"/>
  <c r="M19" i="75" s="1"/>
  <c r="L19" i="75" a="1"/>
  <c r="L19" i="75" s="1"/>
  <c r="K19" i="75" a="1"/>
  <c r="K19" i="75" s="1"/>
  <c r="J19" i="75" a="1"/>
  <c r="J19" i="75" s="1"/>
  <c r="I19" i="75" a="1"/>
  <c r="I19" i="75" s="1"/>
  <c r="H19" i="75" a="1"/>
  <c r="H19" i="75" s="1"/>
  <c r="G19" i="75" a="1"/>
  <c r="G19" i="75" s="1"/>
  <c r="F19" i="75" a="1"/>
  <c r="F19" i="75" s="1"/>
  <c r="E19" i="75" a="1"/>
  <c r="E19" i="75" s="1"/>
  <c r="D19" i="75" a="1"/>
  <c r="D19" i="75" s="1"/>
  <c r="C19" i="75"/>
  <c r="W18" i="75" a="1"/>
  <c r="W18" i="75" s="1"/>
  <c r="V18" i="75" a="1"/>
  <c r="V18" i="75" s="1"/>
  <c r="U18" i="75" a="1"/>
  <c r="U18" i="75" s="1"/>
  <c r="T18" i="75" a="1"/>
  <c r="T18" i="75" s="1"/>
  <c r="S18" i="75" a="1"/>
  <c r="S18" i="75" s="1"/>
  <c r="R18" i="75" a="1"/>
  <c r="R18" i="75" s="1"/>
  <c r="Q18" i="75" a="1"/>
  <c r="Q18" i="75" s="1"/>
  <c r="P18" i="75" a="1"/>
  <c r="P18" i="75" s="1"/>
  <c r="O18" i="75" a="1"/>
  <c r="O18" i="75" s="1"/>
  <c r="N18" i="75" a="1"/>
  <c r="N18" i="75" s="1"/>
  <c r="M18" i="75" a="1"/>
  <c r="M18" i="75" s="1"/>
  <c r="L18" i="75" a="1"/>
  <c r="L18" i="75" s="1"/>
  <c r="K18" i="75" a="1"/>
  <c r="K18" i="75" s="1"/>
  <c r="J18" i="75" a="1"/>
  <c r="J18" i="75" s="1"/>
  <c r="I18" i="75" a="1"/>
  <c r="I18" i="75" s="1"/>
  <c r="H18" i="75" a="1"/>
  <c r="H18" i="75" s="1"/>
  <c r="G18" i="75" a="1"/>
  <c r="G18" i="75" s="1"/>
  <c r="F18" i="75" a="1"/>
  <c r="F18" i="75" s="1"/>
  <c r="E18" i="75" a="1"/>
  <c r="E18" i="75" s="1"/>
  <c r="D18" i="75" a="1"/>
  <c r="D18" i="75" s="1"/>
  <c r="C18" i="75"/>
  <c r="W17" i="75" a="1"/>
  <c r="W17" i="75" s="1"/>
  <c r="V17" i="75" a="1"/>
  <c r="V17" i="75" s="1"/>
  <c r="U17" i="75" a="1"/>
  <c r="U17" i="75" s="1"/>
  <c r="T17" i="75" a="1"/>
  <c r="T17" i="75" s="1"/>
  <c r="S17" i="75" a="1"/>
  <c r="S17" i="75" s="1"/>
  <c r="R17" i="75" a="1"/>
  <c r="R17" i="75" s="1"/>
  <c r="Q17" i="75" a="1"/>
  <c r="Q17" i="75" s="1"/>
  <c r="P17" i="75" a="1"/>
  <c r="P17" i="75" s="1"/>
  <c r="O17" i="75" a="1"/>
  <c r="O17" i="75" s="1"/>
  <c r="N17" i="75" a="1"/>
  <c r="N17" i="75" s="1"/>
  <c r="M17" i="75" a="1"/>
  <c r="M17" i="75" s="1"/>
  <c r="L17" i="75" a="1"/>
  <c r="L17" i="75" s="1"/>
  <c r="K17" i="75" a="1"/>
  <c r="K17" i="75" s="1"/>
  <c r="J17" i="75" a="1"/>
  <c r="J17" i="75" s="1"/>
  <c r="I17" i="75" a="1"/>
  <c r="I17" i="75" s="1"/>
  <c r="H17" i="75" a="1"/>
  <c r="H17" i="75" s="1"/>
  <c r="G17" i="75" a="1"/>
  <c r="G17" i="75" s="1"/>
  <c r="F17" i="75" a="1"/>
  <c r="F17" i="75" s="1"/>
  <c r="E17" i="75" a="1"/>
  <c r="E17" i="75" s="1"/>
  <c r="D17" i="75" a="1"/>
  <c r="D17" i="75" s="1"/>
  <c r="C17" i="75"/>
  <c r="W16" i="75" a="1"/>
  <c r="W16" i="75" s="1"/>
  <c r="V16" i="75" a="1"/>
  <c r="V16" i="75" s="1"/>
  <c r="U16" i="75" a="1"/>
  <c r="U16" i="75" s="1"/>
  <c r="T16" i="75" a="1"/>
  <c r="T16" i="75" s="1"/>
  <c r="S16" i="75" a="1"/>
  <c r="S16" i="75" s="1"/>
  <c r="R16" i="75" a="1"/>
  <c r="R16" i="75" s="1"/>
  <c r="Q16" i="75" a="1"/>
  <c r="Q16" i="75" s="1"/>
  <c r="P16" i="75" a="1"/>
  <c r="P16" i="75" s="1"/>
  <c r="O16" i="75" a="1"/>
  <c r="O16" i="75" s="1"/>
  <c r="N16" i="75" a="1"/>
  <c r="N16" i="75" s="1"/>
  <c r="M16" i="75" a="1"/>
  <c r="M16" i="75" s="1"/>
  <c r="L16" i="75" a="1"/>
  <c r="L16" i="75" s="1"/>
  <c r="K16" i="75" a="1"/>
  <c r="K16" i="75" s="1"/>
  <c r="J16" i="75" a="1"/>
  <c r="J16" i="75" s="1"/>
  <c r="I16" i="75" a="1"/>
  <c r="I16" i="75" s="1"/>
  <c r="H16" i="75" a="1"/>
  <c r="H16" i="75" s="1"/>
  <c r="G16" i="75" a="1"/>
  <c r="G16" i="75" s="1"/>
  <c r="F16" i="75" a="1"/>
  <c r="F16" i="75" s="1"/>
  <c r="E16" i="75" a="1"/>
  <c r="E16" i="75" s="1"/>
  <c r="D16" i="75" a="1"/>
  <c r="D16" i="75" s="1"/>
  <c r="C16" i="75"/>
  <c r="W15" i="75" a="1"/>
  <c r="W15" i="75" s="1"/>
  <c r="V15" i="75" a="1"/>
  <c r="V15" i="75" s="1"/>
  <c r="U15" i="75" a="1"/>
  <c r="U15" i="75" s="1"/>
  <c r="T15" i="75" a="1"/>
  <c r="T15" i="75" s="1"/>
  <c r="S15" i="75" a="1"/>
  <c r="S15" i="75" s="1"/>
  <c r="R15" i="75" a="1"/>
  <c r="R15" i="75" s="1"/>
  <c r="Q15" i="75" a="1"/>
  <c r="Q15" i="75" s="1"/>
  <c r="P15" i="75" a="1"/>
  <c r="P15" i="75" s="1"/>
  <c r="O15" i="75" a="1"/>
  <c r="O15" i="75" s="1"/>
  <c r="N15" i="75" a="1"/>
  <c r="N15" i="75" s="1"/>
  <c r="M15" i="75" a="1"/>
  <c r="M15" i="75" s="1"/>
  <c r="L15" i="75" a="1"/>
  <c r="L15" i="75" s="1"/>
  <c r="K15" i="75" a="1"/>
  <c r="K15" i="75" s="1"/>
  <c r="J15" i="75" a="1"/>
  <c r="J15" i="75" s="1"/>
  <c r="I15" i="75" a="1"/>
  <c r="I15" i="75" s="1"/>
  <c r="H15" i="75" a="1"/>
  <c r="H15" i="75" s="1"/>
  <c r="G15" i="75" a="1"/>
  <c r="G15" i="75" s="1"/>
  <c r="F15" i="75" a="1"/>
  <c r="F15" i="75" s="1"/>
  <c r="E15" i="75" a="1"/>
  <c r="E15" i="75" s="1"/>
  <c r="D15" i="75" a="1"/>
  <c r="D15" i="75" s="1"/>
  <c r="C15" i="75"/>
  <c r="W14" i="75" a="1"/>
  <c r="W14" i="75" s="1"/>
  <c r="V14" i="75" a="1"/>
  <c r="V14" i="75" s="1"/>
  <c r="U14" i="75" a="1"/>
  <c r="U14" i="75" s="1"/>
  <c r="T14" i="75" a="1"/>
  <c r="T14" i="75" s="1"/>
  <c r="S14" i="75" a="1"/>
  <c r="S14" i="75" s="1"/>
  <c r="R14" i="75" a="1"/>
  <c r="R14" i="75" s="1"/>
  <c r="Q14" i="75" a="1"/>
  <c r="Q14" i="75" s="1"/>
  <c r="P14" i="75" a="1"/>
  <c r="P14" i="75" s="1"/>
  <c r="O14" i="75" a="1"/>
  <c r="O14" i="75" s="1"/>
  <c r="N14" i="75" a="1"/>
  <c r="N14" i="75" s="1"/>
  <c r="M14" i="75" a="1"/>
  <c r="M14" i="75" s="1"/>
  <c r="L14" i="75" a="1"/>
  <c r="L14" i="75" s="1"/>
  <c r="K14" i="75" a="1"/>
  <c r="K14" i="75" s="1"/>
  <c r="J14" i="75" a="1"/>
  <c r="J14" i="75" s="1"/>
  <c r="I14" i="75" a="1"/>
  <c r="I14" i="75" s="1"/>
  <c r="H14" i="75" a="1"/>
  <c r="H14" i="75" s="1"/>
  <c r="G14" i="75" a="1"/>
  <c r="G14" i="75" s="1"/>
  <c r="F14" i="75" a="1"/>
  <c r="F14" i="75" s="1"/>
  <c r="E14" i="75" a="1"/>
  <c r="E14" i="75" s="1"/>
  <c r="D14" i="75" a="1"/>
  <c r="D14" i="75" s="1"/>
  <c r="C14" i="75"/>
  <c r="C13" i="75"/>
  <c r="C12" i="75"/>
  <c r="C11" i="75"/>
  <c r="C10" i="75"/>
  <c r="C9" i="75"/>
  <c r="C8" i="75"/>
  <c r="C7" i="75"/>
  <c r="C6" i="75"/>
  <c r="C5" i="75"/>
  <c r="C4" i="75"/>
  <c r="W21" i="74" a="1"/>
  <c r="W21" i="74" s="1"/>
  <c r="V21" i="74" a="1"/>
  <c r="V21" i="74" s="1"/>
  <c r="U21" i="74" a="1"/>
  <c r="U21" i="74" s="1"/>
  <c r="T21" i="74" a="1"/>
  <c r="T21" i="74" s="1"/>
  <c r="S21" i="74" a="1"/>
  <c r="S21" i="74" s="1"/>
  <c r="R21" i="74" a="1"/>
  <c r="R21" i="74" s="1"/>
  <c r="Q21" i="74" a="1"/>
  <c r="Q21" i="74" s="1"/>
  <c r="P21" i="74" a="1"/>
  <c r="P21" i="74" s="1"/>
  <c r="O21" i="74" a="1"/>
  <c r="O21" i="74" s="1"/>
  <c r="N21" i="74" a="1"/>
  <c r="N21" i="74" s="1"/>
  <c r="M21" i="74" a="1"/>
  <c r="M21" i="74" s="1"/>
  <c r="L21" i="74" a="1"/>
  <c r="L21" i="74" s="1"/>
  <c r="K21" i="74" a="1"/>
  <c r="K21" i="74" s="1"/>
  <c r="J21" i="74" a="1"/>
  <c r="J21" i="74" s="1"/>
  <c r="I21" i="74" a="1"/>
  <c r="I21" i="74" s="1"/>
  <c r="H21" i="74" a="1"/>
  <c r="H21" i="74" s="1"/>
  <c r="G21" i="74" a="1"/>
  <c r="G21" i="74" s="1"/>
  <c r="F21" i="74" a="1"/>
  <c r="F21" i="74" s="1"/>
  <c r="E21" i="74" a="1"/>
  <c r="E21" i="74" s="1"/>
  <c r="D21" i="74" a="1"/>
  <c r="D21" i="74" s="1"/>
  <c r="C21" i="74"/>
  <c r="W20" i="74" a="1"/>
  <c r="W20" i="74" s="1"/>
  <c r="V20" i="74" a="1"/>
  <c r="V20" i="74" s="1"/>
  <c r="U20" i="74" a="1"/>
  <c r="U20" i="74" s="1"/>
  <c r="T20" i="74" a="1"/>
  <c r="T20" i="74" s="1"/>
  <c r="S20" i="74" a="1"/>
  <c r="S20" i="74" s="1"/>
  <c r="R20" i="74" a="1"/>
  <c r="R20" i="74" s="1"/>
  <c r="Q20" i="74" a="1"/>
  <c r="Q20" i="74" s="1"/>
  <c r="P20" i="74" a="1"/>
  <c r="P20" i="74" s="1"/>
  <c r="O20" i="74" a="1"/>
  <c r="O20" i="74" s="1"/>
  <c r="N20" i="74" a="1"/>
  <c r="N20" i="74" s="1"/>
  <c r="M20" i="74" a="1"/>
  <c r="M20" i="74" s="1"/>
  <c r="L20" i="74" a="1"/>
  <c r="L20" i="74" s="1"/>
  <c r="K20" i="74" a="1"/>
  <c r="K20" i="74" s="1"/>
  <c r="J20" i="74" a="1"/>
  <c r="J20" i="74" s="1"/>
  <c r="I20" i="74" a="1"/>
  <c r="I20" i="74" s="1"/>
  <c r="H20" i="74" a="1"/>
  <c r="H20" i="74" s="1"/>
  <c r="G20" i="74" a="1"/>
  <c r="G20" i="74" s="1"/>
  <c r="F20" i="74" a="1"/>
  <c r="F20" i="74" s="1"/>
  <c r="E20" i="74" a="1"/>
  <c r="E20" i="74" s="1"/>
  <c r="D20" i="74" a="1"/>
  <c r="D20" i="74" s="1"/>
  <c r="C20" i="74"/>
  <c r="W19" i="74" a="1"/>
  <c r="W19" i="74" s="1"/>
  <c r="V19" i="74" a="1"/>
  <c r="V19" i="74" s="1"/>
  <c r="U19" i="74" a="1"/>
  <c r="U19" i="74" s="1"/>
  <c r="T19" i="74" a="1"/>
  <c r="T19" i="74" s="1"/>
  <c r="S19" i="74" a="1"/>
  <c r="S19" i="74" s="1"/>
  <c r="R19" i="74" a="1"/>
  <c r="R19" i="74" s="1"/>
  <c r="Q19" i="74" a="1"/>
  <c r="Q19" i="74" s="1"/>
  <c r="P19" i="74" a="1"/>
  <c r="P19" i="74" s="1"/>
  <c r="O19" i="74" a="1"/>
  <c r="O19" i="74" s="1"/>
  <c r="N19" i="74" a="1"/>
  <c r="N19" i="74" s="1"/>
  <c r="M19" i="74" a="1"/>
  <c r="M19" i="74" s="1"/>
  <c r="L19" i="74" a="1"/>
  <c r="L19" i="74" s="1"/>
  <c r="K19" i="74" a="1"/>
  <c r="K19" i="74" s="1"/>
  <c r="J19" i="74" a="1"/>
  <c r="J19" i="74" s="1"/>
  <c r="I19" i="74" a="1"/>
  <c r="I19" i="74" s="1"/>
  <c r="H19" i="74" a="1"/>
  <c r="H19" i="74" s="1"/>
  <c r="G19" i="74" a="1"/>
  <c r="G19" i="74" s="1"/>
  <c r="F19" i="74" a="1"/>
  <c r="F19" i="74" s="1"/>
  <c r="E19" i="74" a="1"/>
  <c r="E19" i="74" s="1"/>
  <c r="D19" i="74" a="1"/>
  <c r="D19" i="74" s="1"/>
  <c r="C19" i="74"/>
  <c r="W18" i="74" a="1"/>
  <c r="W18" i="74" s="1"/>
  <c r="V18" i="74" a="1"/>
  <c r="V18" i="74" s="1"/>
  <c r="U18" i="74" a="1"/>
  <c r="U18" i="74" s="1"/>
  <c r="T18" i="74" a="1"/>
  <c r="T18" i="74" s="1"/>
  <c r="S18" i="74" a="1"/>
  <c r="S18" i="74" s="1"/>
  <c r="R18" i="74" a="1"/>
  <c r="R18" i="74" s="1"/>
  <c r="Q18" i="74" a="1"/>
  <c r="Q18" i="74" s="1"/>
  <c r="P18" i="74" a="1"/>
  <c r="P18" i="74" s="1"/>
  <c r="O18" i="74" a="1"/>
  <c r="O18" i="74" s="1"/>
  <c r="N18" i="74" a="1"/>
  <c r="N18" i="74" s="1"/>
  <c r="M18" i="74" a="1"/>
  <c r="M18" i="74" s="1"/>
  <c r="L18" i="74" a="1"/>
  <c r="L18" i="74" s="1"/>
  <c r="K18" i="74" a="1"/>
  <c r="K18" i="74" s="1"/>
  <c r="J18" i="74" a="1"/>
  <c r="J18" i="74" s="1"/>
  <c r="I18" i="74" a="1"/>
  <c r="I18" i="74" s="1"/>
  <c r="H18" i="74" a="1"/>
  <c r="H18" i="74" s="1"/>
  <c r="G18" i="74" a="1"/>
  <c r="G18" i="74" s="1"/>
  <c r="F18" i="74" a="1"/>
  <c r="F18" i="74" s="1"/>
  <c r="E18" i="74" a="1"/>
  <c r="E18" i="74" s="1"/>
  <c r="D18" i="74" a="1"/>
  <c r="D18" i="74" s="1"/>
  <c r="C18" i="74"/>
  <c r="W17" i="74" a="1"/>
  <c r="W17" i="74" s="1"/>
  <c r="V17" i="74" a="1"/>
  <c r="V17" i="74" s="1"/>
  <c r="U17" i="74" a="1"/>
  <c r="U17" i="74" s="1"/>
  <c r="T17" i="74" a="1"/>
  <c r="T17" i="74" s="1"/>
  <c r="S17" i="74" a="1"/>
  <c r="S17" i="74" s="1"/>
  <c r="R17" i="74" a="1"/>
  <c r="R17" i="74" s="1"/>
  <c r="Q17" i="74" a="1"/>
  <c r="Q17" i="74" s="1"/>
  <c r="P17" i="74" a="1"/>
  <c r="P17" i="74" s="1"/>
  <c r="O17" i="74" a="1"/>
  <c r="O17" i="74" s="1"/>
  <c r="N17" i="74" a="1"/>
  <c r="N17" i="74" s="1"/>
  <c r="M17" i="74" a="1"/>
  <c r="M17" i="74" s="1"/>
  <c r="L17" i="74" a="1"/>
  <c r="L17" i="74" s="1"/>
  <c r="K17" i="74" a="1"/>
  <c r="K17" i="74" s="1"/>
  <c r="J17" i="74" a="1"/>
  <c r="J17" i="74" s="1"/>
  <c r="I17" i="74" a="1"/>
  <c r="I17" i="74" s="1"/>
  <c r="H17" i="74" a="1"/>
  <c r="H17" i="74" s="1"/>
  <c r="G17" i="74" a="1"/>
  <c r="G17" i="74" s="1"/>
  <c r="F17" i="74" a="1"/>
  <c r="F17" i="74" s="1"/>
  <c r="E17" i="74" a="1"/>
  <c r="E17" i="74" s="1"/>
  <c r="D17" i="74" a="1"/>
  <c r="D17" i="74" s="1"/>
  <c r="C17" i="74"/>
  <c r="W16" i="74" a="1"/>
  <c r="W16" i="74" s="1"/>
  <c r="V16" i="74" a="1"/>
  <c r="V16" i="74" s="1"/>
  <c r="U16" i="74" a="1"/>
  <c r="U16" i="74" s="1"/>
  <c r="T16" i="74" a="1"/>
  <c r="T16" i="74" s="1"/>
  <c r="S16" i="74" a="1"/>
  <c r="S16" i="74" s="1"/>
  <c r="R16" i="74" a="1"/>
  <c r="R16" i="74" s="1"/>
  <c r="Q16" i="74" a="1"/>
  <c r="Q16" i="74" s="1"/>
  <c r="P16" i="74" a="1"/>
  <c r="P16" i="74" s="1"/>
  <c r="O16" i="74" a="1"/>
  <c r="O16" i="74" s="1"/>
  <c r="N16" i="74" a="1"/>
  <c r="N16" i="74" s="1"/>
  <c r="M16" i="74" a="1"/>
  <c r="M16" i="74" s="1"/>
  <c r="L16" i="74" a="1"/>
  <c r="L16" i="74" s="1"/>
  <c r="K16" i="74" a="1"/>
  <c r="K16" i="74" s="1"/>
  <c r="J16" i="74" a="1"/>
  <c r="J16" i="74" s="1"/>
  <c r="I16" i="74" a="1"/>
  <c r="I16" i="74" s="1"/>
  <c r="H16" i="74" a="1"/>
  <c r="H16" i="74" s="1"/>
  <c r="G16" i="74" a="1"/>
  <c r="G16" i="74" s="1"/>
  <c r="F16" i="74" a="1"/>
  <c r="F16" i="74" s="1"/>
  <c r="E16" i="74" a="1"/>
  <c r="E16" i="74" s="1"/>
  <c r="D16" i="74" a="1"/>
  <c r="D16" i="74" s="1"/>
  <c r="C16" i="74"/>
  <c r="W15" i="74" a="1"/>
  <c r="W15" i="74" s="1"/>
  <c r="V15" i="74" a="1"/>
  <c r="V15" i="74" s="1"/>
  <c r="U15" i="74" a="1"/>
  <c r="U15" i="74" s="1"/>
  <c r="T15" i="74" a="1"/>
  <c r="T15" i="74" s="1"/>
  <c r="S15" i="74" a="1"/>
  <c r="S15" i="74" s="1"/>
  <c r="R15" i="74" a="1"/>
  <c r="R15" i="74" s="1"/>
  <c r="Q15" i="74" a="1"/>
  <c r="Q15" i="74" s="1"/>
  <c r="P15" i="74" a="1"/>
  <c r="P15" i="74" s="1"/>
  <c r="O15" i="74" a="1"/>
  <c r="O15" i="74" s="1"/>
  <c r="N15" i="74" a="1"/>
  <c r="N15" i="74" s="1"/>
  <c r="M15" i="74" a="1"/>
  <c r="M15" i="74" s="1"/>
  <c r="L15" i="74" a="1"/>
  <c r="L15" i="74" s="1"/>
  <c r="K15" i="74" a="1"/>
  <c r="K15" i="74" s="1"/>
  <c r="J15" i="74" a="1"/>
  <c r="J15" i="74" s="1"/>
  <c r="I15" i="74" a="1"/>
  <c r="I15" i="74" s="1"/>
  <c r="H15" i="74" a="1"/>
  <c r="H15" i="74" s="1"/>
  <c r="G15" i="74" a="1"/>
  <c r="G15" i="74" s="1"/>
  <c r="F15" i="74" a="1"/>
  <c r="F15" i="74" s="1"/>
  <c r="E15" i="74" a="1"/>
  <c r="E15" i="74" s="1"/>
  <c r="D15" i="74" a="1"/>
  <c r="D15" i="74" s="1"/>
  <c r="C15" i="74"/>
  <c r="W14" i="74" a="1"/>
  <c r="W14" i="74" s="1"/>
  <c r="V14" i="74" a="1"/>
  <c r="V14" i="74" s="1"/>
  <c r="U14" i="74" a="1"/>
  <c r="U14" i="74" s="1"/>
  <c r="T14" i="74" a="1"/>
  <c r="T14" i="74" s="1"/>
  <c r="S14" i="74" a="1"/>
  <c r="S14" i="74" s="1"/>
  <c r="R14" i="74" a="1"/>
  <c r="R14" i="74" s="1"/>
  <c r="Q14" i="74" a="1"/>
  <c r="Q14" i="74" s="1"/>
  <c r="P14" i="74" a="1"/>
  <c r="P14" i="74" s="1"/>
  <c r="O14" i="74" a="1"/>
  <c r="O14" i="74" s="1"/>
  <c r="N14" i="74" a="1"/>
  <c r="N14" i="74" s="1"/>
  <c r="M14" i="74" a="1"/>
  <c r="M14" i="74" s="1"/>
  <c r="L14" i="74" a="1"/>
  <c r="L14" i="74" s="1"/>
  <c r="K14" i="74" a="1"/>
  <c r="K14" i="74" s="1"/>
  <c r="J14" i="74" a="1"/>
  <c r="J14" i="74" s="1"/>
  <c r="I14" i="74" a="1"/>
  <c r="I14" i="74" s="1"/>
  <c r="H14" i="74" a="1"/>
  <c r="H14" i="74" s="1"/>
  <c r="G14" i="74" a="1"/>
  <c r="G14" i="74" s="1"/>
  <c r="F14" i="74" a="1"/>
  <c r="F14" i="74" s="1"/>
  <c r="E14" i="74" a="1"/>
  <c r="E14" i="74" s="1"/>
  <c r="D14" i="74" a="1"/>
  <c r="D14" i="74" s="1"/>
  <c r="C14" i="74"/>
  <c r="W13" i="74" a="1"/>
  <c r="W13" i="74" s="1"/>
  <c r="V13" i="74" a="1"/>
  <c r="V13" i="74" s="1"/>
  <c r="U13" i="74" a="1"/>
  <c r="U13" i="74" s="1"/>
  <c r="T13" i="74" a="1"/>
  <c r="T13" i="74" s="1"/>
  <c r="S13" i="74" a="1"/>
  <c r="S13" i="74" s="1"/>
  <c r="R13" i="74" a="1"/>
  <c r="R13" i="74" s="1"/>
  <c r="Q13" i="74" a="1"/>
  <c r="Q13" i="74" s="1"/>
  <c r="P13" i="74" a="1"/>
  <c r="P13" i="74" s="1"/>
  <c r="O13" i="74" a="1"/>
  <c r="O13" i="74" s="1"/>
  <c r="N13" i="74" a="1"/>
  <c r="N13" i="74" s="1"/>
  <c r="M13" i="74" a="1"/>
  <c r="M13" i="74" s="1"/>
  <c r="L13" i="74" a="1"/>
  <c r="L13" i="74" s="1"/>
  <c r="K13" i="74" a="1"/>
  <c r="K13" i="74" s="1"/>
  <c r="J13" i="74" a="1"/>
  <c r="J13" i="74" s="1"/>
  <c r="I13" i="74" a="1"/>
  <c r="I13" i="74" s="1"/>
  <c r="H13" i="74" a="1"/>
  <c r="H13" i="74" s="1"/>
  <c r="G13" i="74" a="1"/>
  <c r="G13" i="74" s="1"/>
  <c r="F13" i="74" a="1"/>
  <c r="F13" i="74" s="1"/>
  <c r="E13" i="74" a="1"/>
  <c r="E13" i="74" s="1"/>
  <c r="D13" i="74" a="1"/>
  <c r="D13" i="74" s="1"/>
  <c r="C13" i="74"/>
  <c r="W12" i="74" a="1"/>
  <c r="W12" i="74" s="1"/>
  <c r="V12" i="74" a="1"/>
  <c r="V12" i="74" s="1"/>
  <c r="U12" i="74" a="1"/>
  <c r="U12" i="74" s="1"/>
  <c r="T12" i="74" a="1"/>
  <c r="T12" i="74" s="1"/>
  <c r="S12" i="74" a="1"/>
  <c r="S12" i="74" s="1"/>
  <c r="R12" i="74" a="1"/>
  <c r="R12" i="74" s="1"/>
  <c r="Q12" i="74" a="1"/>
  <c r="Q12" i="74" s="1"/>
  <c r="P12" i="74" a="1"/>
  <c r="P12" i="74" s="1"/>
  <c r="O12" i="74" a="1"/>
  <c r="O12" i="74" s="1"/>
  <c r="N12" i="74" a="1"/>
  <c r="N12" i="74" s="1"/>
  <c r="M12" i="74" a="1"/>
  <c r="M12" i="74" s="1"/>
  <c r="L12" i="74" a="1"/>
  <c r="L12" i="74" s="1"/>
  <c r="K12" i="74" a="1"/>
  <c r="K12" i="74" s="1"/>
  <c r="J12" i="74" a="1"/>
  <c r="J12" i="74" s="1"/>
  <c r="I12" i="74" a="1"/>
  <c r="I12" i="74" s="1"/>
  <c r="H12" i="74" a="1"/>
  <c r="H12" i="74" s="1"/>
  <c r="G12" i="74" a="1"/>
  <c r="G12" i="74" s="1"/>
  <c r="F12" i="74" a="1"/>
  <c r="F12" i="74" s="1"/>
  <c r="E12" i="74" a="1"/>
  <c r="E12" i="74" s="1"/>
  <c r="D12" i="74" a="1"/>
  <c r="D12" i="74" s="1"/>
  <c r="C12" i="74"/>
  <c r="W11" i="74" a="1"/>
  <c r="W11" i="74" s="1"/>
  <c r="V11" i="74" a="1"/>
  <c r="V11" i="74" s="1"/>
  <c r="U11" i="74" a="1"/>
  <c r="U11" i="74" s="1"/>
  <c r="T11" i="74" a="1"/>
  <c r="T11" i="74" s="1"/>
  <c r="S11" i="74" a="1"/>
  <c r="S11" i="74" s="1"/>
  <c r="R11" i="74" a="1"/>
  <c r="R11" i="74" s="1"/>
  <c r="Q11" i="74" a="1"/>
  <c r="Q11" i="74" s="1"/>
  <c r="P11" i="74" a="1"/>
  <c r="P11" i="74" s="1"/>
  <c r="O11" i="74" a="1"/>
  <c r="O11" i="74" s="1"/>
  <c r="N11" i="74" a="1"/>
  <c r="N11" i="74" s="1"/>
  <c r="M11" i="74" a="1"/>
  <c r="M11" i="74" s="1"/>
  <c r="L11" i="74" a="1"/>
  <c r="L11" i="74" s="1"/>
  <c r="K11" i="74" a="1"/>
  <c r="K11" i="74" s="1"/>
  <c r="J11" i="74" a="1"/>
  <c r="J11" i="74" s="1"/>
  <c r="I11" i="74" a="1"/>
  <c r="I11" i="74" s="1"/>
  <c r="H11" i="74" a="1"/>
  <c r="H11" i="74" s="1"/>
  <c r="G11" i="74" a="1"/>
  <c r="G11" i="74" s="1"/>
  <c r="F11" i="74" a="1"/>
  <c r="F11" i="74" s="1"/>
  <c r="E11" i="74" a="1"/>
  <c r="E11" i="74" s="1"/>
  <c r="D11" i="74" a="1"/>
  <c r="D11" i="74" s="1"/>
  <c r="C11" i="74"/>
  <c r="W10" i="74" a="1"/>
  <c r="W10" i="74" s="1"/>
  <c r="V10" i="74" a="1"/>
  <c r="V10" i="74" s="1"/>
  <c r="U10" i="74" a="1"/>
  <c r="U10" i="74" s="1"/>
  <c r="T10" i="74" a="1"/>
  <c r="T10" i="74" s="1"/>
  <c r="S10" i="74" a="1"/>
  <c r="S10" i="74" s="1"/>
  <c r="R10" i="74" a="1"/>
  <c r="R10" i="74" s="1"/>
  <c r="Q10" i="74" a="1"/>
  <c r="Q10" i="74" s="1"/>
  <c r="P10" i="74" a="1"/>
  <c r="P10" i="74" s="1"/>
  <c r="O10" i="74" a="1"/>
  <c r="O10" i="74" s="1"/>
  <c r="N10" i="74" a="1"/>
  <c r="N10" i="74" s="1"/>
  <c r="M10" i="74" a="1"/>
  <c r="M10" i="74" s="1"/>
  <c r="L10" i="74" a="1"/>
  <c r="L10" i="74" s="1"/>
  <c r="K10" i="74" a="1"/>
  <c r="K10" i="74" s="1"/>
  <c r="J10" i="74" a="1"/>
  <c r="J10" i="74" s="1"/>
  <c r="I10" i="74" a="1"/>
  <c r="I10" i="74" s="1"/>
  <c r="H10" i="74" a="1"/>
  <c r="H10" i="74" s="1"/>
  <c r="G10" i="74" a="1"/>
  <c r="G10" i="74" s="1"/>
  <c r="F10" i="74" a="1"/>
  <c r="F10" i="74" s="1"/>
  <c r="E10" i="74" a="1"/>
  <c r="E10" i="74" s="1"/>
  <c r="D10" i="74" a="1"/>
  <c r="D10" i="74" s="1"/>
  <c r="C10" i="74"/>
  <c r="C9" i="74"/>
  <c r="C8" i="74"/>
  <c r="C7" i="74"/>
  <c r="C6" i="74"/>
  <c r="C5" i="74"/>
  <c r="C4" i="74"/>
  <c r="W21" i="73" a="1"/>
  <c r="W21" i="73" s="1"/>
  <c r="V21" i="73" a="1"/>
  <c r="V21" i="73" s="1"/>
  <c r="U21" i="73" a="1"/>
  <c r="U21" i="73" s="1"/>
  <c r="T21" i="73" a="1"/>
  <c r="T21" i="73" s="1"/>
  <c r="S21" i="73" a="1"/>
  <c r="S21" i="73" s="1"/>
  <c r="R21" i="73" a="1"/>
  <c r="R21" i="73" s="1"/>
  <c r="Q21" i="73" a="1"/>
  <c r="Q21" i="73" s="1"/>
  <c r="P21" i="73" a="1"/>
  <c r="P21" i="73" s="1"/>
  <c r="O21" i="73" a="1"/>
  <c r="O21" i="73" s="1"/>
  <c r="N21" i="73" a="1"/>
  <c r="N21" i="73" s="1"/>
  <c r="M21" i="73" a="1"/>
  <c r="M21" i="73" s="1"/>
  <c r="L21" i="73" a="1"/>
  <c r="L21" i="73" s="1"/>
  <c r="K21" i="73" a="1"/>
  <c r="K21" i="73" s="1"/>
  <c r="J21" i="73" a="1"/>
  <c r="J21" i="73" s="1"/>
  <c r="I21" i="73" a="1"/>
  <c r="I21" i="73" s="1"/>
  <c r="H21" i="73" a="1"/>
  <c r="H21" i="73" s="1"/>
  <c r="G21" i="73" a="1"/>
  <c r="G21" i="73" s="1"/>
  <c r="F21" i="73" a="1"/>
  <c r="F21" i="73" s="1"/>
  <c r="E21" i="73" a="1"/>
  <c r="E21" i="73" s="1"/>
  <c r="D21" i="73" a="1"/>
  <c r="D21" i="73" s="1"/>
  <c r="C21" i="73"/>
  <c r="W20" i="73" a="1"/>
  <c r="W20" i="73" s="1"/>
  <c r="V20" i="73" a="1"/>
  <c r="V20" i="73" s="1"/>
  <c r="U20" i="73" a="1"/>
  <c r="U20" i="73" s="1"/>
  <c r="T20" i="73" a="1"/>
  <c r="T20" i="73" s="1"/>
  <c r="S20" i="73" a="1"/>
  <c r="S20" i="73" s="1"/>
  <c r="R20" i="73" a="1"/>
  <c r="R20" i="73" s="1"/>
  <c r="Q20" i="73" a="1"/>
  <c r="Q20" i="73" s="1"/>
  <c r="P20" i="73" a="1"/>
  <c r="P20" i="73" s="1"/>
  <c r="O20" i="73" a="1"/>
  <c r="O20" i="73" s="1"/>
  <c r="N20" i="73" a="1"/>
  <c r="N20" i="73" s="1"/>
  <c r="M20" i="73" a="1"/>
  <c r="M20" i="73" s="1"/>
  <c r="L20" i="73" a="1"/>
  <c r="L20" i="73" s="1"/>
  <c r="K20" i="73" a="1"/>
  <c r="K20" i="73" s="1"/>
  <c r="J20" i="73" a="1"/>
  <c r="J20" i="73" s="1"/>
  <c r="I20" i="73" a="1"/>
  <c r="I20" i="73" s="1"/>
  <c r="H20" i="73" a="1"/>
  <c r="H20" i="73" s="1"/>
  <c r="G20" i="73" a="1"/>
  <c r="G20" i="73" s="1"/>
  <c r="F20" i="73" a="1"/>
  <c r="F20" i="73" s="1"/>
  <c r="E20" i="73" a="1"/>
  <c r="E20" i="73" s="1"/>
  <c r="D20" i="73" a="1"/>
  <c r="D20" i="73" s="1"/>
  <c r="C20" i="73"/>
  <c r="W19" i="73" a="1"/>
  <c r="W19" i="73" s="1"/>
  <c r="V19" i="73" a="1"/>
  <c r="V19" i="73" s="1"/>
  <c r="U19" i="73" a="1"/>
  <c r="U19" i="73" s="1"/>
  <c r="T19" i="73" a="1"/>
  <c r="T19" i="73" s="1"/>
  <c r="S19" i="73" a="1"/>
  <c r="S19" i="73" s="1"/>
  <c r="R19" i="73" a="1"/>
  <c r="R19" i="73" s="1"/>
  <c r="Q19" i="73" a="1"/>
  <c r="Q19" i="73" s="1"/>
  <c r="P19" i="73" a="1"/>
  <c r="P19" i="73" s="1"/>
  <c r="O19" i="73" a="1"/>
  <c r="O19" i="73" s="1"/>
  <c r="N19" i="73" a="1"/>
  <c r="N19" i="73" s="1"/>
  <c r="M19" i="73" a="1"/>
  <c r="M19" i="73" s="1"/>
  <c r="L19" i="73" a="1"/>
  <c r="L19" i="73" s="1"/>
  <c r="K19" i="73" a="1"/>
  <c r="K19" i="73" s="1"/>
  <c r="J19" i="73" a="1"/>
  <c r="J19" i="73" s="1"/>
  <c r="I19" i="73" a="1"/>
  <c r="I19" i="73" s="1"/>
  <c r="H19" i="73" a="1"/>
  <c r="H19" i="73" s="1"/>
  <c r="G19" i="73" a="1"/>
  <c r="G19" i="73" s="1"/>
  <c r="F19" i="73" a="1"/>
  <c r="F19" i="73" s="1"/>
  <c r="E19" i="73" a="1"/>
  <c r="E19" i="73" s="1"/>
  <c r="D19" i="73" a="1"/>
  <c r="D19" i="73" s="1"/>
  <c r="C19" i="73"/>
  <c r="W18" i="73" a="1"/>
  <c r="W18" i="73" s="1"/>
  <c r="V18" i="73" a="1"/>
  <c r="V18" i="73" s="1"/>
  <c r="U18" i="73" a="1"/>
  <c r="U18" i="73" s="1"/>
  <c r="T18" i="73" a="1"/>
  <c r="T18" i="73" s="1"/>
  <c r="S18" i="73" a="1"/>
  <c r="S18" i="73" s="1"/>
  <c r="R18" i="73" a="1"/>
  <c r="R18" i="73" s="1"/>
  <c r="Q18" i="73" a="1"/>
  <c r="Q18" i="73" s="1"/>
  <c r="P18" i="73" a="1"/>
  <c r="P18" i="73" s="1"/>
  <c r="O18" i="73" a="1"/>
  <c r="O18" i="73" s="1"/>
  <c r="N18" i="73" a="1"/>
  <c r="N18" i="73" s="1"/>
  <c r="M18" i="73" a="1"/>
  <c r="M18" i="73" s="1"/>
  <c r="L18" i="73" a="1"/>
  <c r="L18" i="73" s="1"/>
  <c r="K18" i="73" a="1"/>
  <c r="K18" i="73" s="1"/>
  <c r="J18" i="73" a="1"/>
  <c r="J18" i="73" s="1"/>
  <c r="I18" i="73" a="1"/>
  <c r="I18" i="73" s="1"/>
  <c r="H18" i="73" a="1"/>
  <c r="H18" i="73" s="1"/>
  <c r="G18" i="73" a="1"/>
  <c r="G18" i="73" s="1"/>
  <c r="F18" i="73" a="1"/>
  <c r="F18" i="73" s="1"/>
  <c r="E18" i="73" a="1"/>
  <c r="E18" i="73" s="1"/>
  <c r="D18" i="73" a="1"/>
  <c r="D18" i="73" s="1"/>
  <c r="C18" i="73"/>
  <c r="W17" i="73" a="1"/>
  <c r="W17" i="73" s="1"/>
  <c r="V17" i="73" a="1"/>
  <c r="V17" i="73" s="1"/>
  <c r="U17" i="73" a="1"/>
  <c r="U17" i="73" s="1"/>
  <c r="T17" i="73" a="1"/>
  <c r="T17" i="73" s="1"/>
  <c r="S17" i="73" a="1"/>
  <c r="S17" i="73" s="1"/>
  <c r="R17" i="73" a="1"/>
  <c r="R17" i="73" s="1"/>
  <c r="Q17" i="73" a="1"/>
  <c r="Q17" i="73" s="1"/>
  <c r="P17" i="73" a="1"/>
  <c r="P17" i="73" s="1"/>
  <c r="O17" i="73" a="1"/>
  <c r="O17" i="73" s="1"/>
  <c r="N17" i="73" a="1"/>
  <c r="N17" i="73" s="1"/>
  <c r="M17" i="73" a="1"/>
  <c r="M17" i="73" s="1"/>
  <c r="L17" i="73" a="1"/>
  <c r="L17" i="73" s="1"/>
  <c r="K17" i="73" a="1"/>
  <c r="K17" i="73" s="1"/>
  <c r="J17" i="73" a="1"/>
  <c r="J17" i="73" s="1"/>
  <c r="I17" i="73" a="1"/>
  <c r="I17" i="73" s="1"/>
  <c r="H17" i="73" a="1"/>
  <c r="H17" i="73" s="1"/>
  <c r="G17" i="73" a="1"/>
  <c r="G17" i="73" s="1"/>
  <c r="F17" i="73" a="1"/>
  <c r="F17" i="73" s="1"/>
  <c r="E17" i="73" a="1"/>
  <c r="E17" i="73" s="1"/>
  <c r="D17" i="73" a="1"/>
  <c r="D17" i="73" s="1"/>
  <c r="C17" i="73"/>
  <c r="W16" i="73" a="1"/>
  <c r="W16" i="73" s="1"/>
  <c r="V16" i="73" a="1"/>
  <c r="V16" i="73" s="1"/>
  <c r="U16" i="73" a="1"/>
  <c r="U16" i="73" s="1"/>
  <c r="T16" i="73" a="1"/>
  <c r="T16" i="73" s="1"/>
  <c r="S16" i="73" a="1"/>
  <c r="S16" i="73" s="1"/>
  <c r="R16" i="73" a="1"/>
  <c r="R16" i="73" s="1"/>
  <c r="Q16" i="73" a="1"/>
  <c r="Q16" i="73" s="1"/>
  <c r="P16" i="73" a="1"/>
  <c r="P16" i="73" s="1"/>
  <c r="O16" i="73" a="1"/>
  <c r="O16" i="73" s="1"/>
  <c r="N16" i="73" a="1"/>
  <c r="N16" i="73" s="1"/>
  <c r="M16" i="73" a="1"/>
  <c r="M16" i="73" s="1"/>
  <c r="L16" i="73" a="1"/>
  <c r="L16" i="73" s="1"/>
  <c r="K16" i="73" a="1"/>
  <c r="K16" i="73" s="1"/>
  <c r="J16" i="73" a="1"/>
  <c r="J16" i="73" s="1"/>
  <c r="I16" i="73" a="1"/>
  <c r="I16" i="73" s="1"/>
  <c r="H16" i="73" a="1"/>
  <c r="H16" i="73" s="1"/>
  <c r="G16" i="73" a="1"/>
  <c r="G16" i="73" s="1"/>
  <c r="F16" i="73" a="1"/>
  <c r="F16" i="73" s="1"/>
  <c r="E16" i="73" a="1"/>
  <c r="E16" i="73" s="1"/>
  <c r="D16" i="73" a="1"/>
  <c r="D16" i="73" s="1"/>
  <c r="C16" i="73"/>
  <c r="W15" i="73" a="1"/>
  <c r="W15" i="73" s="1"/>
  <c r="V15" i="73" a="1"/>
  <c r="V15" i="73" s="1"/>
  <c r="U15" i="73" a="1"/>
  <c r="U15" i="73" s="1"/>
  <c r="T15" i="73" a="1"/>
  <c r="T15" i="73" s="1"/>
  <c r="S15" i="73" a="1"/>
  <c r="S15" i="73" s="1"/>
  <c r="R15" i="73" a="1"/>
  <c r="R15" i="73" s="1"/>
  <c r="Q15" i="73" a="1"/>
  <c r="Q15" i="73" s="1"/>
  <c r="P15" i="73" a="1"/>
  <c r="P15" i="73" s="1"/>
  <c r="O15" i="73" a="1"/>
  <c r="O15" i="73" s="1"/>
  <c r="N15" i="73" a="1"/>
  <c r="N15" i="73" s="1"/>
  <c r="M15" i="73" a="1"/>
  <c r="M15" i="73" s="1"/>
  <c r="L15" i="73" a="1"/>
  <c r="L15" i="73" s="1"/>
  <c r="K15" i="73" a="1"/>
  <c r="K15" i="73" s="1"/>
  <c r="J15" i="73" a="1"/>
  <c r="J15" i="73" s="1"/>
  <c r="I15" i="73" a="1"/>
  <c r="I15" i="73" s="1"/>
  <c r="H15" i="73" a="1"/>
  <c r="H15" i="73" s="1"/>
  <c r="G15" i="73" a="1"/>
  <c r="G15" i="73" s="1"/>
  <c r="F15" i="73" a="1"/>
  <c r="F15" i="73" s="1"/>
  <c r="E15" i="73" a="1"/>
  <c r="E15" i="73" s="1"/>
  <c r="D15" i="73" a="1"/>
  <c r="D15" i="73" s="1"/>
  <c r="C15" i="73"/>
  <c r="W14" i="73" a="1"/>
  <c r="W14" i="73" s="1"/>
  <c r="V14" i="73" a="1"/>
  <c r="V14" i="73" s="1"/>
  <c r="U14" i="73" a="1"/>
  <c r="U14" i="73" s="1"/>
  <c r="T14" i="73" a="1"/>
  <c r="T14" i="73" s="1"/>
  <c r="S14" i="73" a="1"/>
  <c r="S14" i="73" s="1"/>
  <c r="R14" i="73" a="1"/>
  <c r="R14" i="73" s="1"/>
  <c r="Q14" i="73" a="1"/>
  <c r="Q14" i="73" s="1"/>
  <c r="P14" i="73" a="1"/>
  <c r="P14" i="73" s="1"/>
  <c r="O14" i="73" a="1"/>
  <c r="O14" i="73" s="1"/>
  <c r="N14" i="73" a="1"/>
  <c r="N14" i="73" s="1"/>
  <c r="M14" i="73" a="1"/>
  <c r="M14" i="73" s="1"/>
  <c r="L14" i="73" a="1"/>
  <c r="L14" i="73" s="1"/>
  <c r="K14" i="73" a="1"/>
  <c r="K14" i="73" s="1"/>
  <c r="J14" i="73" a="1"/>
  <c r="J14" i="73" s="1"/>
  <c r="I14" i="73" a="1"/>
  <c r="I14" i="73" s="1"/>
  <c r="H14" i="73" a="1"/>
  <c r="H14" i="73" s="1"/>
  <c r="G14" i="73" a="1"/>
  <c r="G14" i="73" s="1"/>
  <c r="F14" i="73" a="1"/>
  <c r="F14" i="73" s="1"/>
  <c r="E14" i="73" a="1"/>
  <c r="E14" i="73" s="1"/>
  <c r="D14" i="73" a="1"/>
  <c r="D14" i="73" s="1"/>
  <c r="C14" i="73"/>
  <c r="W13" i="73" a="1"/>
  <c r="W13" i="73" s="1"/>
  <c r="V13" i="73" a="1"/>
  <c r="V13" i="73" s="1"/>
  <c r="U13" i="73" a="1"/>
  <c r="U13" i="73" s="1"/>
  <c r="T13" i="73" a="1"/>
  <c r="T13" i="73" s="1"/>
  <c r="S13" i="73" a="1"/>
  <c r="S13" i="73" s="1"/>
  <c r="R13" i="73" a="1"/>
  <c r="R13" i="73" s="1"/>
  <c r="Q13" i="73" a="1"/>
  <c r="Q13" i="73" s="1"/>
  <c r="P13" i="73" a="1"/>
  <c r="P13" i="73" s="1"/>
  <c r="O13" i="73" a="1"/>
  <c r="O13" i="73" s="1"/>
  <c r="N13" i="73" a="1"/>
  <c r="N13" i="73" s="1"/>
  <c r="M13" i="73" a="1"/>
  <c r="M13" i="73" s="1"/>
  <c r="L13" i="73" a="1"/>
  <c r="L13" i="73" s="1"/>
  <c r="K13" i="73" a="1"/>
  <c r="K13" i="73" s="1"/>
  <c r="J13" i="73" a="1"/>
  <c r="J13" i="73" s="1"/>
  <c r="I13" i="73" a="1"/>
  <c r="I13" i="73" s="1"/>
  <c r="H13" i="73" a="1"/>
  <c r="H13" i="73" s="1"/>
  <c r="G13" i="73" a="1"/>
  <c r="G13" i="73" s="1"/>
  <c r="F13" i="73" a="1"/>
  <c r="F13" i="73" s="1"/>
  <c r="E13" i="73" a="1"/>
  <c r="E13" i="73" s="1"/>
  <c r="D13" i="73" a="1"/>
  <c r="D13" i="73" s="1"/>
  <c r="C13" i="73"/>
  <c r="W12" i="73" a="1"/>
  <c r="W12" i="73" s="1"/>
  <c r="V12" i="73" a="1"/>
  <c r="V12" i="73" s="1"/>
  <c r="U12" i="73" a="1"/>
  <c r="U12" i="73" s="1"/>
  <c r="T12" i="73" a="1"/>
  <c r="T12" i="73" s="1"/>
  <c r="S12" i="73" a="1"/>
  <c r="S12" i="73" s="1"/>
  <c r="R12" i="73" a="1"/>
  <c r="R12" i="73" s="1"/>
  <c r="Q12" i="73" a="1"/>
  <c r="Q12" i="73" s="1"/>
  <c r="P12" i="73" a="1"/>
  <c r="P12" i="73" s="1"/>
  <c r="O12" i="73" a="1"/>
  <c r="O12" i="73" s="1"/>
  <c r="N12" i="73" a="1"/>
  <c r="N12" i="73" s="1"/>
  <c r="M12" i="73" a="1"/>
  <c r="M12" i="73" s="1"/>
  <c r="L12" i="73" a="1"/>
  <c r="L12" i="73" s="1"/>
  <c r="K12" i="73" a="1"/>
  <c r="K12" i="73" s="1"/>
  <c r="J12" i="73" a="1"/>
  <c r="J12" i="73" s="1"/>
  <c r="I12" i="73" a="1"/>
  <c r="I12" i="73" s="1"/>
  <c r="H12" i="73" a="1"/>
  <c r="H12" i="73" s="1"/>
  <c r="G12" i="73" a="1"/>
  <c r="G12" i="73" s="1"/>
  <c r="F12" i="73" a="1"/>
  <c r="F12" i="73" s="1"/>
  <c r="E12" i="73" a="1"/>
  <c r="E12" i="73" s="1"/>
  <c r="D12" i="73" a="1"/>
  <c r="D12" i="73" s="1"/>
  <c r="C12" i="73"/>
  <c r="W11" i="73" a="1"/>
  <c r="W11" i="73" s="1"/>
  <c r="V11" i="73" a="1"/>
  <c r="V11" i="73" s="1"/>
  <c r="U11" i="73" a="1"/>
  <c r="U11" i="73" s="1"/>
  <c r="T11" i="73" a="1"/>
  <c r="T11" i="73" s="1"/>
  <c r="S11" i="73" a="1"/>
  <c r="S11" i="73" s="1"/>
  <c r="R11" i="73" a="1"/>
  <c r="R11" i="73" s="1"/>
  <c r="Q11" i="73" a="1"/>
  <c r="Q11" i="73" s="1"/>
  <c r="P11" i="73" a="1"/>
  <c r="P11" i="73" s="1"/>
  <c r="O11" i="73" a="1"/>
  <c r="O11" i="73" s="1"/>
  <c r="N11" i="73" a="1"/>
  <c r="N11" i="73" s="1"/>
  <c r="M11" i="73" a="1"/>
  <c r="M11" i="73" s="1"/>
  <c r="L11" i="73" a="1"/>
  <c r="L11" i="73" s="1"/>
  <c r="K11" i="73" a="1"/>
  <c r="K11" i="73" s="1"/>
  <c r="J11" i="73" a="1"/>
  <c r="J11" i="73" s="1"/>
  <c r="I11" i="73" a="1"/>
  <c r="I11" i="73" s="1"/>
  <c r="H11" i="73" a="1"/>
  <c r="H11" i="73" s="1"/>
  <c r="G11" i="73" a="1"/>
  <c r="G11" i="73" s="1"/>
  <c r="F11" i="73" a="1"/>
  <c r="F11" i="73" s="1"/>
  <c r="E11" i="73" a="1"/>
  <c r="E11" i="73" s="1"/>
  <c r="D11" i="73" a="1"/>
  <c r="D11" i="73" s="1"/>
  <c r="C11" i="73"/>
  <c r="W10" i="73" a="1"/>
  <c r="W10" i="73" s="1"/>
  <c r="V10" i="73" a="1"/>
  <c r="V10" i="73" s="1"/>
  <c r="U10" i="73" a="1"/>
  <c r="U10" i="73" s="1"/>
  <c r="T10" i="73" a="1"/>
  <c r="T10" i="73" s="1"/>
  <c r="S10" i="73" a="1"/>
  <c r="S10" i="73" s="1"/>
  <c r="R10" i="73" a="1"/>
  <c r="R10" i="73" s="1"/>
  <c r="Q10" i="73" a="1"/>
  <c r="Q10" i="73" s="1"/>
  <c r="P10" i="73" a="1"/>
  <c r="P10" i="73" s="1"/>
  <c r="O10" i="73" a="1"/>
  <c r="O10" i="73" s="1"/>
  <c r="N10" i="73" a="1"/>
  <c r="N10" i="73" s="1"/>
  <c r="M10" i="73" a="1"/>
  <c r="M10" i="73" s="1"/>
  <c r="L10" i="73" a="1"/>
  <c r="L10" i="73" s="1"/>
  <c r="K10" i="73" a="1"/>
  <c r="K10" i="73" s="1"/>
  <c r="J10" i="73" a="1"/>
  <c r="J10" i="73" s="1"/>
  <c r="I10" i="73" a="1"/>
  <c r="I10" i="73" s="1"/>
  <c r="H10" i="73" a="1"/>
  <c r="H10" i="73" s="1"/>
  <c r="G10" i="73" a="1"/>
  <c r="G10" i="73" s="1"/>
  <c r="F10" i="73" a="1"/>
  <c r="F10" i="73" s="1"/>
  <c r="E10" i="73" a="1"/>
  <c r="E10" i="73" s="1"/>
  <c r="D10" i="73" a="1"/>
  <c r="D10" i="73" s="1"/>
  <c r="C10" i="73"/>
  <c r="W9" i="73" a="1"/>
  <c r="W9" i="73" s="1"/>
  <c r="V9" i="73" a="1"/>
  <c r="V9" i="73" s="1"/>
  <c r="U9" i="73" a="1"/>
  <c r="U9" i="73" s="1"/>
  <c r="T9" i="73" a="1"/>
  <c r="T9" i="73" s="1"/>
  <c r="S9" i="73" a="1"/>
  <c r="S9" i="73" s="1"/>
  <c r="R9" i="73" a="1"/>
  <c r="R9" i="73" s="1"/>
  <c r="Q9" i="73" a="1"/>
  <c r="Q9" i="73" s="1"/>
  <c r="P9" i="73" a="1"/>
  <c r="P9" i="73" s="1"/>
  <c r="O9" i="73" a="1"/>
  <c r="O9" i="73" s="1"/>
  <c r="N9" i="73" a="1"/>
  <c r="N9" i="73" s="1"/>
  <c r="M9" i="73" a="1"/>
  <c r="M9" i="73" s="1"/>
  <c r="L9" i="73" a="1"/>
  <c r="L9" i="73" s="1"/>
  <c r="K9" i="73" a="1"/>
  <c r="K9" i="73" s="1"/>
  <c r="J9" i="73" a="1"/>
  <c r="J9" i="73" s="1"/>
  <c r="I9" i="73" a="1"/>
  <c r="I9" i="73" s="1"/>
  <c r="H9" i="73" a="1"/>
  <c r="H9" i="73" s="1"/>
  <c r="G9" i="73" a="1"/>
  <c r="G9" i="73" s="1"/>
  <c r="F9" i="73" a="1"/>
  <c r="F9" i="73" s="1"/>
  <c r="E9" i="73" a="1"/>
  <c r="E9" i="73" s="1"/>
  <c r="D9" i="73" a="1"/>
  <c r="D9" i="73" s="1"/>
  <c r="C9" i="73"/>
  <c r="W8" i="73" a="1"/>
  <c r="W8" i="73" s="1"/>
  <c r="V8" i="73" a="1"/>
  <c r="V8" i="73" s="1"/>
  <c r="U8" i="73" a="1"/>
  <c r="U8" i="73" s="1"/>
  <c r="T8" i="73" a="1"/>
  <c r="T8" i="73" s="1"/>
  <c r="S8" i="73" a="1"/>
  <c r="S8" i="73" s="1"/>
  <c r="R8" i="73" a="1"/>
  <c r="R8" i="73" s="1"/>
  <c r="Q8" i="73" a="1"/>
  <c r="Q8" i="73" s="1"/>
  <c r="P8" i="73" a="1"/>
  <c r="P8" i="73" s="1"/>
  <c r="O8" i="73" a="1"/>
  <c r="O8" i="73" s="1"/>
  <c r="N8" i="73" a="1"/>
  <c r="N8" i="73" s="1"/>
  <c r="M8" i="73" a="1"/>
  <c r="M8" i="73" s="1"/>
  <c r="L8" i="73" a="1"/>
  <c r="L8" i="73" s="1"/>
  <c r="K8" i="73" a="1"/>
  <c r="K8" i="73" s="1"/>
  <c r="J8" i="73" a="1"/>
  <c r="J8" i="73" s="1"/>
  <c r="I8" i="73" a="1"/>
  <c r="I8" i="73" s="1"/>
  <c r="H8" i="73" a="1"/>
  <c r="H8" i="73" s="1"/>
  <c r="G8" i="73" a="1"/>
  <c r="G8" i="73" s="1"/>
  <c r="F8" i="73" a="1"/>
  <c r="F8" i="73" s="1"/>
  <c r="E8" i="73" a="1"/>
  <c r="E8" i="73" s="1"/>
  <c r="D8" i="73" a="1"/>
  <c r="D8" i="73" s="1"/>
  <c r="C8" i="73"/>
  <c r="W7" i="73" a="1"/>
  <c r="W7" i="73" s="1"/>
  <c r="V7" i="73" a="1"/>
  <c r="V7" i="73" s="1"/>
  <c r="U7" i="73" a="1"/>
  <c r="U7" i="73" s="1"/>
  <c r="T7" i="73" a="1"/>
  <c r="T7" i="73" s="1"/>
  <c r="S7" i="73" a="1"/>
  <c r="S7" i="73" s="1"/>
  <c r="R7" i="73" a="1"/>
  <c r="R7" i="73" s="1"/>
  <c r="Q7" i="73" a="1"/>
  <c r="Q7" i="73" s="1"/>
  <c r="P7" i="73" a="1"/>
  <c r="P7" i="73" s="1"/>
  <c r="O7" i="73" a="1"/>
  <c r="O7" i="73" s="1"/>
  <c r="N7" i="73" a="1"/>
  <c r="N7" i="73" s="1"/>
  <c r="M7" i="73" a="1"/>
  <c r="M7" i="73" s="1"/>
  <c r="L7" i="73" a="1"/>
  <c r="L7" i="73" s="1"/>
  <c r="K7" i="73" a="1"/>
  <c r="K7" i="73" s="1"/>
  <c r="J7" i="73" a="1"/>
  <c r="J7" i="73" s="1"/>
  <c r="I7" i="73" a="1"/>
  <c r="I7" i="73" s="1"/>
  <c r="H7" i="73" a="1"/>
  <c r="H7" i="73" s="1"/>
  <c r="G7" i="73" a="1"/>
  <c r="G7" i="73" s="1"/>
  <c r="F7" i="73" a="1"/>
  <c r="F7" i="73" s="1"/>
  <c r="E7" i="73" a="1"/>
  <c r="E7" i="73" s="1"/>
  <c r="D7" i="73" a="1"/>
  <c r="D7" i="73" s="1"/>
  <c r="C7" i="73"/>
  <c r="C6" i="73"/>
  <c r="C5" i="73"/>
  <c r="C4" i="73"/>
  <c r="W21" i="72" a="1"/>
  <c r="W21" i="72" s="1"/>
  <c r="V21" i="72" a="1"/>
  <c r="V21" i="72" s="1"/>
  <c r="U21" i="72" a="1"/>
  <c r="U21" i="72" s="1"/>
  <c r="T21" i="72" a="1"/>
  <c r="T21" i="72" s="1"/>
  <c r="S21" i="72" a="1"/>
  <c r="S21" i="72" s="1"/>
  <c r="R21" i="72" a="1"/>
  <c r="R21" i="72" s="1"/>
  <c r="Q21" i="72" a="1"/>
  <c r="Q21" i="72" s="1"/>
  <c r="P21" i="72" a="1"/>
  <c r="P21" i="72" s="1"/>
  <c r="O21" i="72" a="1"/>
  <c r="O21" i="72" s="1"/>
  <c r="N21" i="72" a="1"/>
  <c r="N21" i="72" s="1"/>
  <c r="M21" i="72" a="1"/>
  <c r="M21" i="72" s="1"/>
  <c r="L21" i="72" a="1"/>
  <c r="L21" i="72" s="1"/>
  <c r="K21" i="72" a="1"/>
  <c r="K21" i="72" s="1"/>
  <c r="J21" i="72" a="1"/>
  <c r="J21" i="72" s="1"/>
  <c r="I21" i="72" a="1"/>
  <c r="I21" i="72" s="1"/>
  <c r="H21" i="72" a="1"/>
  <c r="H21" i="72" s="1"/>
  <c r="G21" i="72" a="1"/>
  <c r="G21" i="72" s="1"/>
  <c r="F21" i="72" a="1"/>
  <c r="F21" i="72" s="1"/>
  <c r="E21" i="72" a="1"/>
  <c r="E21" i="72" s="1"/>
  <c r="D21" i="72" a="1"/>
  <c r="D21" i="72" s="1"/>
  <c r="C21" i="72"/>
  <c r="W20" i="72" a="1"/>
  <c r="W20" i="72" s="1"/>
  <c r="V20" i="72" a="1"/>
  <c r="V20" i="72" s="1"/>
  <c r="U20" i="72" a="1"/>
  <c r="U20" i="72" s="1"/>
  <c r="T20" i="72" a="1"/>
  <c r="T20" i="72" s="1"/>
  <c r="S20" i="72" a="1"/>
  <c r="S20" i="72" s="1"/>
  <c r="R20" i="72" a="1"/>
  <c r="R20" i="72" s="1"/>
  <c r="Q20" i="72" a="1"/>
  <c r="Q20" i="72" s="1"/>
  <c r="P20" i="72" a="1"/>
  <c r="P20" i="72" s="1"/>
  <c r="O20" i="72" a="1"/>
  <c r="O20" i="72" s="1"/>
  <c r="N20" i="72" a="1"/>
  <c r="N20" i="72" s="1"/>
  <c r="M20" i="72" a="1"/>
  <c r="M20" i="72" s="1"/>
  <c r="L20" i="72" a="1"/>
  <c r="L20" i="72" s="1"/>
  <c r="K20" i="72" a="1"/>
  <c r="K20" i="72" s="1"/>
  <c r="J20" i="72" a="1"/>
  <c r="J20" i="72" s="1"/>
  <c r="I20" i="72" a="1"/>
  <c r="I20" i="72" s="1"/>
  <c r="H20" i="72" a="1"/>
  <c r="H20" i="72" s="1"/>
  <c r="G20" i="72" a="1"/>
  <c r="G20" i="72" s="1"/>
  <c r="F20" i="72" a="1"/>
  <c r="F20" i="72" s="1"/>
  <c r="E20" i="72" a="1"/>
  <c r="E20" i="72" s="1"/>
  <c r="D20" i="72" a="1"/>
  <c r="D20" i="72" s="1"/>
  <c r="C20" i="72"/>
  <c r="W19" i="72" a="1"/>
  <c r="W19" i="72" s="1"/>
  <c r="V19" i="72" a="1"/>
  <c r="V19" i="72" s="1"/>
  <c r="U19" i="72" a="1"/>
  <c r="U19" i="72" s="1"/>
  <c r="T19" i="72" a="1"/>
  <c r="T19" i="72" s="1"/>
  <c r="S19" i="72" a="1"/>
  <c r="S19" i="72" s="1"/>
  <c r="R19" i="72" a="1"/>
  <c r="R19" i="72" s="1"/>
  <c r="Q19" i="72" a="1"/>
  <c r="Q19" i="72" s="1"/>
  <c r="P19" i="72" a="1"/>
  <c r="P19" i="72" s="1"/>
  <c r="O19" i="72" a="1"/>
  <c r="O19" i="72" s="1"/>
  <c r="N19" i="72" a="1"/>
  <c r="N19" i="72" s="1"/>
  <c r="M19" i="72" a="1"/>
  <c r="M19" i="72" s="1"/>
  <c r="L19" i="72" a="1"/>
  <c r="L19" i="72" s="1"/>
  <c r="K19" i="72" a="1"/>
  <c r="K19" i="72" s="1"/>
  <c r="J19" i="72" a="1"/>
  <c r="J19" i="72" s="1"/>
  <c r="I19" i="72" a="1"/>
  <c r="I19" i="72" s="1"/>
  <c r="H19" i="72" a="1"/>
  <c r="H19" i="72" s="1"/>
  <c r="G19" i="72" a="1"/>
  <c r="G19" i="72" s="1"/>
  <c r="F19" i="72" a="1"/>
  <c r="F19" i="72" s="1"/>
  <c r="E19" i="72" a="1"/>
  <c r="E19" i="72" s="1"/>
  <c r="D19" i="72" a="1"/>
  <c r="D19" i="72" s="1"/>
  <c r="C19" i="72"/>
  <c r="W18" i="72" a="1"/>
  <c r="W18" i="72" s="1"/>
  <c r="V18" i="72" a="1"/>
  <c r="V18" i="72" s="1"/>
  <c r="U18" i="72" a="1"/>
  <c r="U18" i="72" s="1"/>
  <c r="T18" i="72" a="1"/>
  <c r="T18" i="72" s="1"/>
  <c r="S18" i="72" a="1"/>
  <c r="S18" i="72" s="1"/>
  <c r="R18" i="72" a="1"/>
  <c r="R18" i="72" s="1"/>
  <c r="Q18" i="72" a="1"/>
  <c r="Q18" i="72" s="1"/>
  <c r="P18" i="72" a="1"/>
  <c r="P18" i="72" s="1"/>
  <c r="O18" i="72" a="1"/>
  <c r="O18" i="72" s="1"/>
  <c r="N18" i="72" a="1"/>
  <c r="N18" i="72" s="1"/>
  <c r="M18" i="72" a="1"/>
  <c r="M18" i="72" s="1"/>
  <c r="L18" i="72" a="1"/>
  <c r="L18" i="72" s="1"/>
  <c r="K18" i="72" a="1"/>
  <c r="K18" i="72" s="1"/>
  <c r="J18" i="72" a="1"/>
  <c r="J18" i="72" s="1"/>
  <c r="I18" i="72" a="1"/>
  <c r="I18" i="72" s="1"/>
  <c r="H18" i="72" a="1"/>
  <c r="H18" i="72" s="1"/>
  <c r="G18" i="72" a="1"/>
  <c r="G18" i="72" s="1"/>
  <c r="F18" i="72" a="1"/>
  <c r="F18" i="72" s="1"/>
  <c r="E18" i="72" a="1"/>
  <c r="E18" i="72" s="1"/>
  <c r="D18" i="72" a="1"/>
  <c r="D18" i="72" s="1"/>
  <c r="C18" i="72"/>
  <c r="W17" i="72" a="1"/>
  <c r="W17" i="72" s="1"/>
  <c r="V17" i="72" a="1"/>
  <c r="V17" i="72" s="1"/>
  <c r="U17" i="72" a="1"/>
  <c r="U17" i="72" s="1"/>
  <c r="T17" i="72" a="1"/>
  <c r="T17" i="72" s="1"/>
  <c r="S17" i="72" a="1"/>
  <c r="S17" i="72" s="1"/>
  <c r="R17" i="72" a="1"/>
  <c r="R17" i="72" s="1"/>
  <c r="Q17" i="72" a="1"/>
  <c r="Q17" i="72" s="1"/>
  <c r="P17" i="72" a="1"/>
  <c r="P17" i="72" s="1"/>
  <c r="O17" i="72" a="1"/>
  <c r="O17" i="72" s="1"/>
  <c r="N17" i="72" a="1"/>
  <c r="N17" i="72" s="1"/>
  <c r="M17" i="72" a="1"/>
  <c r="M17" i="72" s="1"/>
  <c r="L17" i="72" a="1"/>
  <c r="L17" i="72" s="1"/>
  <c r="K17" i="72" a="1"/>
  <c r="K17" i="72" s="1"/>
  <c r="J17" i="72" a="1"/>
  <c r="J17" i="72" s="1"/>
  <c r="I17" i="72" a="1"/>
  <c r="I17" i="72" s="1"/>
  <c r="H17" i="72" a="1"/>
  <c r="H17" i="72" s="1"/>
  <c r="G17" i="72" a="1"/>
  <c r="G17" i="72" s="1"/>
  <c r="F17" i="72" a="1"/>
  <c r="F17" i="72" s="1"/>
  <c r="E17" i="72" a="1"/>
  <c r="E17" i="72" s="1"/>
  <c r="D17" i="72" a="1"/>
  <c r="D17" i="72" s="1"/>
  <c r="C17" i="72"/>
  <c r="W16" i="72" a="1"/>
  <c r="W16" i="72" s="1"/>
  <c r="V16" i="72" a="1"/>
  <c r="V16" i="72" s="1"/>
  <c r="U16" i="72" a="1"/>
  <c r="U16" i="72" s="1"/>
  <c r="T16" i="72" a="1"/>
  <c r="T16" i="72" s="1"/>
  <c r="S16" i="72" a="1"/>
  <c r="S16" i="72" s="1"/>
  <c r="R16" i="72" a="1"/>
  <c r="R16" i="72" s="1"/>
  <c r="Q16" i="72" a="1"/>
  <c r="Q16" i="72" s="1"/>
  <c r="P16" i="72" a="1"/>
  <c r="P16" i="72" s="1"/>
  <c r="O16" i="72" a="1"/>
  <c r="O16" i="72" s="1"/>
  <c r="N16" i="72" a="1"/>
  <c r="N16" i="72" s="1"/>
  <c r="M16" i="72" a="1"/>
  <c r="M16" i="72" s="1"/>
  <c r="L16" i="72" a="1"/>
  <c r="L16" i="72" s="1"/>
  <c r="K16" i="72" a="1"/>
  <c r="K16" i="72" s="1"/>
  <c r="J16" i="72" a="1"/>
  <c r="J16" i="72" s="1"/>
  <c r="I16" i="72" a="1"/>
  <c r="I16" i="72" s="1"/>
  <c r="H16" i="72" a="1"/>
  <c r="H16" i="72" s="1"/>
  <c r="G16" i="72" a="1"/>
  <c r="G16" i="72" s="1"/>
  <c r="F16" i="72" a="1"/>
  <c r="F16" i="72" s="1"/>
  <c r="E16" i="72" a="1"/>
  <c r="E16" i="72" s="1"/>
  <c r="D16" i="72" a="1"/>
  <c r="D16" i="72" s="1"/>
  <c r="C16" i="72"/>
  <c r="W15" i="72" a="1"/>
  <c r="W15" i="72" s="1"/>
  <c r="V15" i="72" a="1"/>
  <c r="V15" i="72" s="1"/>
  <c r="U15" i="72" a="1"/>
  <c r="U15" i="72" s="1"/>
  <c r="T15" i="72" a="1"/>
  <c r="T15" i="72" s="1"/>
  <c r="S15" i="72" a="1"/>
  <c r="S15" i="72" s="1"/>
  <c r="R15" i="72" a="1"/>
  <c r="R15" i="72" s="1"/>
  <c r="Q15" i="72" a="1"/>
  <c r="Q15" i="72" s="1"/>
  <c r="P15" i="72" a="1"/>
  <c r="P15" i="72" s="1"/>
  <c r="O15" i="72" a="1"/>
  <c r="O15" i="72" s="1"/>
  <c r="N15" i="72" a="1"/>
  <c r="N15" i="72" s="1"/>
  <c r="M15" i="72" a="1"/>
  <c r="M15" i="72" s="1"/>
  <c r="L15" i="72" a="1"/>
  <c r="L15" i="72" s="1"/>
  <c r="K15" i="72" a="1"/>
  <c r="K15" i="72" s="1"/>
  <c r="J15" i="72" a="1"/>
  <c r="J15" i="72" s="1"/>
  <c r="I15" i="72" a="1"/>
  <c r="I15" i="72" s="1"/>
  <c r="H15" i="72" a="1"/>
  <c r="H15" i="72" s="1"/>
  <c r="G15" i="72" a="1"/>
  <c r="G15" i="72" s="1"/>
  <c r="F15" i="72" a="1"/>
  <c r="F15" i="72" s="1"/>
  <c r="E15" i="72" a="1"/>
  <c r="E15" i="72" s="1"/>
  <c r="D15" i="72" a="1"/>
  <c r="D15" i="72" s="1"/>
  <c r="C15" i="72"/>
  <c r="W14" i="72" a="1"/>
  <c r="W14" i="72" s="1"/>
  <c r="V14" i="72" a="1"/>
  <c r="V14" i="72" s="1"/>
  <c r="U14" i="72" a="1"/>
  <c r="U14" i="72" s="1"/>
  <c r="T14" i="72" a="1"/>
  <c r="T14" i="72" s="1"/>
  <c r="S14" i="72" a="1"/>
  <c r="S14" i="72" s="1"/>
  <c r="R14" i="72" a="1"/>
  <c r="R14" i="72" s="1"/>
  <c r="Q14" i="72" a="1"/>
  <c r="Q14" i="72" s="1"/>
  <c r="P14" i="72" a="1"/>
  <c r="P14" i="72" s="1"/>
  <c r="O14" i="72" a="1"/>
  <c r="O14" i="72" s="1"/>
  <c r="N14" i="72" a="1"/>
  <c r="N14" i="72" s="1"/>
  <c r="M14" i="72" a="1"/>
  <c r="M14" i="72" s="1"/>
  <c r="L14" i="72" a="1"/>
  <c r="L14" i="72" s="1"/>
  <c r="K14" i="72" a="1"/>
  <c r="K14" i="72" s="1"/>
  <c r="J14" i="72" a="1"/>
  <c r="J14" i="72" s="1"/>
  <c r="I14" i="72" a="1"/>
  <c r="I14" i="72" s="1"/>
  <c r="H14" i="72" a="1"/>
  <c r="H14" i="72" s="1"/>
  <c r="G14" i="72" a="1"/>
  <c r="G14" i="72" s="1"/>
  <c r="F14" i="72" a="1"/>
  <c r="F14" i="72" s="1"/>
  <c r="E14" i="72" a="1"/>
  <c r="E14" i="72" s="1"/>
  <c r="D14" i="72" a="1"/>
  <c r="D14" i="72" s="1"/>
  <c r="C14" i="72"/>
  <c r="W13" i="72" a="1"/>
  <c r="W13" i="72" s="1"/>
  <c r="V13" i="72" a="1"/>
  <c r="V13" i="72" s="1"/>
  <c r="U13" i="72" a="1"/>
  <c r="U13" i="72" s="1"/>
  <c r="T13" i="72" a="1"/>
  <c r="T13" i="72" s="1"/>
  <c r="S13" i="72" a="1"/>
  <c r="S13" i="72" s="1"/>
  <c r="R13" i="72" a="1"/>
  <c r="R13" i="72" s="1"/>
  <c r="Q13" i="72" a="1"/>
  <c r="Q13" i="72" s="1"/>
  <c r="P13" i="72" a="1"/>
  <c r="P13" i="72" s="1"/>
  <c r="O13" i="72" a="1"/>
  <c r="O13" i="72" s="1"/>
  <c r="N13" i="72" a="1"/>
  <c r="N13" i="72" s="1"/>
  <c r="M13" i="72" a="1"/>
  <c r="M13" i="72" s="1"/>
  <c r="L13" i="72" a="1"/>
  <c r="L13" i="72" s="1"/>
  <c r="K13" i="72" a="1"/>
  <c r="K13" i="72" s="1"/>
  <c r="J13" i="72" a="1"/>
  <c r="J13" i="72" s="1"/>
  <c r="I13" i="72" a="1"/>
  <c r="I13" i="72" s="1"/>
  <c r="H13" i="72" a="1"/>
  <c r="H13" i="72" s="1"/>
  <c r="G13" i="72" a="1"/>
  <c r="G13" i="72" s="1"/>
  <c r="F13" i="72" a="1"/>
  <c r="F13" i="72" s="1"/>
  <c r="E13" i="72" a="1"/>
  <c r="E13" i="72" s="1"/>
  <c r="D13" i="72" a="1"/>
  <c r="D13" i="72" s="1"/>
  <c r="C13" i="72"/>
  <c r="W12" i="72" a="1"/>
  <c r="W12" i="72" s="1"/>
  <c r="V12" i="72" a="1"/>
  <c r="V12" i="72" s="1"/>
  <c r="U12" i="72" a="1"/>
  <c r="U12" i="72" s="1"/>
  <c r="T12" i="72" a="1"/>
  <c r="T12" i="72" s="1"/>
  <c r="S12" i="72" a="1"/>
  <c r="S12" i="72" s="1"/>
  <c r="R12" i="72" a="1"/>
  <c r="R12" i="72" s="1"/>
  <c r="Q12" i="72" a="1"/>
  <c r="Q12" i="72" s="1"/>
  <c r="P12" i="72" a="1"/>
  <c r="P12" i="72" s="1"/>
  <c r="O12" i="72" a="1"/>
  <c r="O12" i="72" s="1"/>
  <c r="N12" i="72" a="1"/>
  <c r="N12" i="72" s="1"/>
  <c r="M12" i="72" a="1"/>
  <c r="M12" i="72" s="1"/>
  <c r="L12" i="72" a="1"/>
  <c r="L12" i="72" s="1"/>
  <c r="K12" i="72" a="1"/>
  <c r="K12" i="72" s="1"/>
  <c r="J12" i="72" a="1"/>
  <c r="J12" i="72" s="1"/>
  <c r="I12" i="72" a="1"/>
  <c r="I12" i="72" s="1"/>
  <c r="H12" i="72" a="1"/>
  <c r="H12" i="72" s="1"/>
  <c r="G12" i="72" a="1"/>
  <c r="G12" i="72" s="1"/>
  <c r="F12" i="72" a="1"/>
  <c r="F12" i="72" s="1"/>
  <c r="E12" i="72" a="1"/>
  <c r="E12" i="72" s="1"/>
  <c r="D12" i="72" a="1"/>
  <c r="D12" i="72" s="1"/>
  <c r="C12" i="72"/>
  <c r="W11" i="72" a="1"/>
  <c r="W11" i="72" s="1"/>
  <c r="V11" i="72" a="1"/>
  <c r="V11" i="72" s="1"/>
  <c r="U11" i="72" a="1"/>
  <c r="U11" i="72" s="1"/>
  <c r="T11" i="72" a="1"/>
  <c r="T11" i="72" s="1"/>
  <c r="S11" i="72" a="1"/>
  <c r="S11" i="72" s="1"/>
  <c r="R11" i="72" a="1"/>
  <c r="R11" i="72" s="1"/>
  <c r="Q11" i="72" a="1"/>
  <c r="Q11" i="72" s="1"/>
  <c r="P11" i="72" a="1"/>
  <c r="P11" i="72" s="1"/>
  <c r="O11" i="72" a="1"/>
  <c r="O11" i="72" s="1"/>
  <c r="N11" i="72" a="1"/>
  <c r="N11" i="72" s="1"/>
  <c r="M11" i="72" a="1"/>
  <c r="M11" i="72" s="1"/>
  <c r="L11" i="72" a="1"/>
  <c r="L11" i="72" s="1"/>
  <c r="K11" i="72" a="1"/>
  <c r="K11" i="72" s="1"/>
  <c r="J11" i="72" a="1"/>
  <c r="J11" i="72" s="1"/>
  <c r="I11" i="72" a="1"/>
  <c r="I11" i="72" s="1"/>
  <c r="H11" i="72" a="1"/>
  <c r="H11" i="72" s="1"/>
  <c r="G11" i="72" a="1"/>
  <c r="G11" i="72" s="1"/>
  <c r="F11" i="72" a="1"/>
  <c r="F11" i="72" s="1"/>
  <c r="E11" i="72" a="1"/>
  <c r="E11" i="72" s="1"/>
  <c r="D11" i="72" a="1"/>
  <c r="D11" i="72" s="1"/>
  <c r="C11" i="72"/>
  <c r="W10" i="72" a="1"/>
  <c r="W10" i="72" s="1"/>
  <c r="V10" i="72" a="1"/>
  <c r="V10" i="72" s="1"/>
  <c r="U10" i="72" a="1"/>
  <c r="U10" i="72" s="1"/>
  <c r="T10" i="72" a="1"/>
  <c r="T10" i="72" s="1"/>
  <c r="S10" i="72" a="1"/>
  <c r="S10" i="72" s="1"/>
  <c r="R10" i="72" a="1"/>
  <c r="R10" i="72" s="1"/>
  <c r="Q10" i="72" a="1"/>
  <c r="Q10" i="72" s="1"/>
  <c r="P10" i="72" a="1"/>
  <c r="P10" i="72" s="1"/>
  <c r="O10" i="72" a="1"/>
  <c r="O10" i="72" s="1"/>
  <c r="N10" i="72" a="1"/>
  <c r="N10" i="72" s="1"/>
  <c r="M10" i="72" a="1"/>
  <c r="M10" i="72" s="1"/>
  <c r="L10" i="72" a="1"/>
  <c r="L10" i="72" s="1"/>
  <c r="K10" i="72" a="1"/>
  <c r="K10" i="72" s="1"/>
  <c r="J10" i="72" a="1"/>
  <c r="J10" i="72" s="1"/>
  <c r="I10" i="72" a="1"/>
  <c r="I10" i="72" s="1"/>
  <c r="H10" i="72" a="1"/>
  <c r="H10" i="72" s="1"/>
  <c r="G10" i="72" a="1"/>
  <c r="G10" i="72" s="1"/>
  <c r="F10" i="72" a="1"/>
  <c r="F10" i="72" s="1"/>
  <c r="E10" i="72" a="1"/>
  <c r="E10" i="72" s="1"/>
  <c r="D10" i="72" a="1"/>
  <c r="D10" i="72" s="1"/>
  <c r="C10" i="72"/>
  <c r="W9" i="72" a="1"/>
  <c r="W9" i="72" s="1"/>
  <c r="V9" i="72" a="1"/>
  <c r="V9" i="72" s="1"/>
  <c r="U9" i="72" a="1"/>
  <c r="U9" i="72" s="1"/>
  <c r="T9" i="72" a="1"/>
  <c r="T9" i="72" s="1"/>
  <c r="S9" i="72" a="1"/>
  <c r="S9" i="72" s="1"/>
  <c r="R9" i="72" a="1"/>
  <c r="R9" i="72" s="1"/>
  <c r="Q9" i="72" a="1"/>
  <c r="Q9" i="72" s="1"/>
  <c r="P9" i="72" a="1"/>
  <c r="P9" i="72" s="1"/>
  <c r="O9" i="72" a="1"/>
  <c r="O9" i="72" s="1"/>
  <c r="N9" i="72" a="1"/>
  <c r="N9" i="72" s="1"/>
  <c r="M9" i="72" a="1"/>
  <c r="M9" i="72" s="1"/>
  <c r="L9" i="72" a="1"/>
  <c r="L9" i="72" s="1"/>
  <c r="K9" i="72" a="1"/>
  <c r="K9" i="72" s="1"/>
  <c r="J9" i="72" a="1"/>
  <c r="J9" i="72" s="1"/>
  <c r="I9" i="72" a="1"/>
  <c r="I9" i="72" s="1"/>
  <c r="H9" i="72" a="1"/>
  <c r="H9" i="72" s="1"/>
  <c r="G9" i="72" a="1"/>
  <c r="G9" i="72" s="1"/>
  <c r="F9" i="72" a="1"/>
  <c r="F9" i="72" s="1"/>
  <c r="E9" i="72" a="1"/>
  <c r="E9" i="72" s="1"/>
  <c r="D9" i="72" a="1"/>
  <c r="D9" i="72" s="1"/>
  <c r="C9" i="72"/>
  <c r="W8" i="72" a="1"/>
  <c r="W8" i="72" s="1"/>
  <c r="V8" i="72" a="1"/>
  <c r="V8" i="72" s="1"/>
  <c r="U8" i="72" a="1"/>
  <c r="U8" i="72" s="1"/>
  <c r="T8" i="72" a="1"/>
  <c r="T8" i="72" s="1"/>
  <c r="S8" i="72" a="1"/>
  <c r="S8" i="72" s="1"/>
  <c r="R8" i="72" a="1"/>
  <c r="R8" i="72" s="1"/>
  <c r="Q8" i="72" a="1"/>
  <c r="Q8" i="72" s="1"/>
  <c r="P8" i="72" a="1"/>
  <c r="P8" i="72" s="1"/>
  <c r="O8" i="72" a="1"/>
  <c r="O8" i="72" s="1"/>
  <c r="N8" i="72" a="1"/>
  <c r="N8" i="72" s="1"/>
  <c r="M8" i="72" a="1"/>
  <c r="M8" i="72" s="1"/>
  <c r="L8" i="72" a="1"/>
  <c r="L8" i="72" s="1"/>
  <c r="K8" i="72" a="1"/>
  <c r="K8" i="72" s="1"/>
  <c r="J8" i="72" a="1"/>
  <c r="J8" i="72" s="1"/>
  <c r="I8" i="72" a="1"/>
  <c r="I8" i="72" s="1"/>
  <c r="H8" i="72" a="1"/>
  <c r="H8" i="72" s="1"/>
  <c r="G8" i="72" a="1"/>
  <c r="G8" i="72" s="1"/>
  <c r="F8" i="72" a="1"/>
  <c r="F8" i="72" s="1"/>
  <c r="E8" i="72" a="1"/>
  <c r="E8" i="72" s="1"/>
  <c r="D8" i="72" a="1"/>
  <c r="D8" i="72" s="1"/>
  <c r="C8" i="72"/>
  <c r="C7" i="72"/>
  <c r="C6" i="72"/>
  <c r="C5" i="72"/>
  <c r="C4" i="72"/>
  <c r="W21" i="71" a="1"/>
  <c r="W21" i="71" s="1"/>
  <c r="V21" i="71" a="1"/>
  <c r="V21" i="71" s="1"/>
  <c r="U21" i="71" a="1"/>
  <c r="U21" i="71" s="1"/>
  <c r="T21" i="71" a="1"/>
  <c r="T21" i="71" s="1"/>
  <c r="S21" i="71" a="1"/>
  <c r="S21" i="71" s="1"/>
  <c r="R21" i="71" a="1"/>
  <c r="R21" i="71" s="1"/>
  <c r="Q21" i="71" a="1"/>
  <c r="Q21" i="71" s="1"/>
  <c r="P21" i="71" a="1"/>
  <c r="P21" i="71" s="1"/>
  <c r="O21" i="71" a="1"/>
  <c r="O21" i="71" s="1"/>
  <c r="N21" i="71" a="1"/>
  <c r="N21" i="71" s="1"/>
  <c r="M21" i="71" a="1"/>
  <c r="M21" i="71" s="1"/>
  <c r="L21" i="71" a="1"/>
  <c r="L21" i="71" s="1"/>
  <c r="K21" i="71" a="1"/>
  <c r="K21" i="71" s="1"/>
  <c r="J21" i="71" a="1"/>
  <c r="J21" i="71" s="1"/>
  <c r="I21" i="71" a="1"/>
  <c r="I21" i="71" s="1"/>
  <c r="H21" i="71" a="1"/>
  <c r="H21" i="71" s="1"/>
  <c r="G21" i="71" a="1"/>
  <c r="G21" i="71" s="1"/>
  <c r="F21" i="71" a="1"/>
  <c r="F21" i="71" s="1"/>
  <c r="E21" i="71" a="1"/>
  <c r="E21" i="71" s="1"/>
  <c r="D21" i="71" a="1"/>
  <c r="D21" i="71" s="1"/>
  <c r="C21" i="71"/>
  <c r="W20" i="71" a="1"/>
  <c r="W20" i="71" s="1"/>
  <c r="V20" i="71" a="1"/>
  <c r="V20" i="71" s="1"/>
  <c r="U20" i="71" a="1"/>
  <c r="U20" i="71" s="1"/>
  <c r="T20" i="71" a="1"/>
  <c r="T20" i="71" s="1"/>
  <c r="S20" i="71" a="1"/>
  <c r="S20" i="71" s="1"/>
  <c r="R20" i="71" a="1"/>
  <c r="R20" i="71" s="1"/>
  <c r="Q20" i="71" a="1"/>
  <c r="Q20" i="71" s="1"/>
  <c r="P20" i="71" a="1"/>
  <c r="P20" i="71" s="1"/>
  <c r="O20" i="71" a="1"/>
  <c r="O20" i="71" s="1"/>
  <c r="N20" i="71" a="1"/>
  <c r="N20" i="71" s="1"/>
  <c r="M20" i="71" a="1"/>
  <c r="M20" i="71" s="1"/>
  <c r="L20" i="71" a="1"/>
  <c r="L20" i="71" s="1"/>
  <c r="K20" i="71" a="1"/>
  <c r="K20" i="71" s="1"/>
  <c r="J20" i="71" a="1"/>
  <c r="J20" i="71" s="1"/>
  <c r="I20" i="71" a="1"/>
  <c r="I20" i="71" s="1"/>
  <c r="H20" i="71" a="1"/>
  <c r="H20" i="71" s="1"/>
  <c r="G20" i="71" a="1"/>
  <c r="G20" i="71" s="1"/>
  <c r="F20" i="71" a="1"/>
  <c r="F20" i="71" s="1"/>
  <c r="E20" i="71" a="1"/>
  <c r="E20" i="71" s="1"/>
  <c r="D20" i="71" a="1"/>
  <c r="D20" i="71" s="1"/>
  <c r="C20" i="71"/>
  <c r="W19" i="71" a="1"/>
  <c r="W19" i="71" s="1"/>
  <c r="V19" i="71" a="1"/>
  <c r="V19" i="71" s="1"/>
  <c r="U19" i="71" a="1"/>
  <c r="U19" i="71" s="1"/>
  <c r="T19" i="71" a="1"/>
  <c r="T19" i="71" s="1"/>
  <c r="S19" i="71" a="1"/>
  <c r="S19" i="71" s="1"/>
  <c r="R19" i="71" a="1"/>
  <c r="R19" i="71" s="1"/>
  <c r="Q19" i="71" a="1"/>
  <c r="Q19" i="71" s="1"/>
  <c r="P19" i="71" a="1"/>
  <c r="P19" i="71" s="1"/>
  <c r="O19" i="71" a="1"/>
  <c r="O19" i="71" s="1"/>
  <c r="N19" i="71" a="1"/>
  <c r="N19" i="71" s="1"/>
  <c r="M19" i="71" a="1"/>
  <c r="M19" i="71" s="1"/>
  <c r="L19" i="71" a="1"/>
  <c r="L19" i="71" s="1"/>
  <c r="K19" i="71" a="1"/>
  <c r="K19" i="71" s="1"/>
  <c r="J19" i="71" a="1"/>
  <c r="J19" i="71" s="1"/>
  <c r="I19" i="71" a="1"/>
  <c r="I19" i="71" s="1"/>
  <c r="H19" i="71" a="1"/>
  <c r="H19" i="71" s="1"/>
  <c r="G19" i="71" a="1"/>
  <c r="G19" i="71" s="1"/>
  <c r="F19" i="71" a="1"/>
  <c r="F19" i="71" s="1"/>
  <c r="E19" i="71" a="1"/>
  <c r="E19" i="71" s="1"/>
  <c r="D19" i="71" a="1"/>
  <c r="D19" i="71" s="1"/>
  <c r="C19" i="71"/>
  <c r="W18" i="71" a="1"/>
  <c r="W18" i="71" s="1"/>
  <c r="V18" i="71" a="1"/>
  <c r="V18" i="71" s="1"/>
  <c r="U18" i="71" a="1"/>
  <c r="U18" i="71" s="1"/>
  <c r="T18" i="71" a="1"/>
  <c r="T18" i="71" s="1"/>
  <c r="S18" i="71" a="1"/>
  <c r="S18" i="71" s="1"/>
  <c r="R18" i="71" a="1"/>
  <c r="R18" i="71" s="1"/>
  <c r="Q18" i="71" a="1"/>
  <c r="Q18" i="71" s="1"/>
  <c r="P18" i="71" a="1"/>
  <c r="P18" i="71" s="1"/>
  <c r="O18" i="71" a="1"/>
  <c r="O18" i="71" s="1"/>
  <c r="N18" i="71" a="1"/>
  <c r="N18" i="71" s="1"/>
  <c r="M18" i="71" a="1"/>
  <c r="M18" i="71" s="1"/>
  <c r="L18" i="71" a="1"/>
  <c r="L18" i="71" s="1"/>
  <c r="K18" i="71" a="1"/>
  <c r="K18" i="71" s="1"/>
  <c r="J18" i="71" a="1"/>
  <c r="J18" i="71" s="1"/>
  <c r="I18" i="71" a="1"/>
  <c r="I18" i="71" s="1"/>
  <c r="H18" i="71" a="1"/>
  <c r="H18" i="71" s="1"/>
  <c r="G18" i="71" a="1"/>
  <c r="G18" i="71" s="1"/>
  <c r="F18" i="71" a="1"/>
  <c r="F18" i="71" s="1"/>
  <c r="E18" i="71" a="1"/>
  <c r="E18" i="71" s="1"/>
  <c r="D18" i="71" a="1"/>
  <c r="D18" i="71" s="1"/>
  <c r="C18" i="71"/>
  <c r="W17" i="71" a="1"/>
  <c r="W17" i="71" s="1"/>
  <c r="V17" i="71" a="1"/>
  <c r="V17" i="71" s="1"/>
  <c r="U17" i="71" a="1"/>
  <c r="U17" i="71" s="1"/>
  <c r="T17" i="71" a="1"/>
  <c r="T17" i="71" s="1"/>
  <c r="S17" i="71" a="1"/>
  <c r="S17" i="71" s="1"/>
  <c r="R17" i="71" a="1"/>
  <c r="R17" i="71" s="1"/>
  <c r="Q17" i="71" a="1"/>
  <c r="Q17" i="71" s="1"/>
  <c r="P17" i="71" a="1"/>
  <c r="P17" i="71" s="1"/>
  <c r="O17" i="71" a="1"/>
  <c r="O17" i="71" s="1"/>
  <c r="N17" i="71" a="1"/>
  <c r="N17" i="71" s="1"/>
  <c r="M17" i="71" a="1"/>
  <c r="M17" i="71" s="1"/>
  <c r="L17" i="71" a="1"/>
  <c r="L17" i="71" s="1"/>
  <c r="K17" i="71" a="1"/>
  <c r="K17" i="71" s="1"/>
  <c r="J17" i="71" a="1"/>
  <c r="J17" i="71" s="1"/>
  <c r="I17" i="71" a="1"/>
  <c r="I17" i="71" s="1"/>
  <c r="H17" i="71" a="1"/>
  <c r="H17" i="71" s="1"/>
  <c r="G17" i="71" a="1"/>
  <c r="G17" i="71" s="1"/>
  <c r="F17" i="71" a="1"/>
  <c r="F17" i="71" s="1"/>
  <c r="E17" i="71" a="1"/>
  <c r="E17" i="71" s="1"/>
  <c r="D17" i="71" a="1"/>
  <c r="D17" i="71" s="1"/>
  <c r="C17" i="71"/>
  <c r="W16" i="71" a="1"/>
  <c r="W16" i="71" s="1"/>
  <c r="V16" i="71" a="1"/>
  <c r="V16" i="71" s="1"/>
  <c r="U16" i="71" a="1"/>
  <c r="U16" i="71" s="1"/>
  <c r="T16" i="71" a="1"/>
  <c r="T16" i="71" s="1"/>
  <c r="S16" i="71" a="1"/>
  <c r="S16" i="71" s="1"/>
  <c r="R16" i="71" a="1"/>
  <c r="R16" i="71" s="1"/>
  <c r="Q16" i="71" a="1"/>
  <c r="Q16" i="71" s="1"/>
  <c r="P16" i="71" a="1"/>
  <c r="P16" i="71" s="1"/>
  <c r="O16" i="71" a="1"/>
  <c r="O16" i="71" s="1"/>
  <c r="N16" i="71" a="1"/>
  <c r="N16" i="71" s="1"/>
  <c r="M16" i="71" a="1"/>
  <c r="M16" i="71" s="1"/>
  <c r="L16" i="71" a="1"/>
  <c r="L16" i="71" s="1"/>
  <c r="K16" i="71" a="1"/>
  <c r="K16" i="71" s="1"/>
  <c r="J16" i="71" a="1"/>
  <c r="J16" i="71" s="1"/>
  <c r="I16" i="71" a="1"/>
  <c r="I16" i="71" s="1"/>
  <c r="H16" i="71" a="1"/>
  <c r="H16" i="71" s="1"/>
  <c r="G16" i="71" a="1"/>
  <c r="G16" i="71" s="1"/>
  <c r="F16" i="71" a="1"/>
  <c r="F16" i="71" s="1"/>
  <c r="E16" i="71" a="1"/>
  <c r="E16" i="71" s="1"/>
  <c r="D16" i="71" a="1"/>
  <c r="D16" i="71" s="1"/>
  <c r="C16" i="71"/>
  <c r="W15" i="71" a="1"/>
  <c r="W15" i="71" s="1"/>
  <c r="V15" i="71" a="1"/>
  <c r="V15" i="71" s="1"/>
  <c r="U15" i="71" a="1"/>
  <c r="U15" i="71" s="1"/>
  <c r="T15" i="71" a="1"/>
  <c r="T15" i="71" s="1"/>
  <c r="S15" i="71" a="1"/>
  <c r="S15" i="71" s="1"/>
  <c r="R15" i="71" a="1"/>
  <c r="R15" i="71" s="1"/>
  <c r="Q15" i="71" a="1"/>
  <c r="Q15" i="71" s="1"/>
  <c r="P15" i="71" a="1"/>
  <c r="P15" i="71" s="1"/>
  <c r="O15" i="71" a="1"/>
  <c r="O15" i="71" s="1"/>
  <c r="N15" i="71" a="1"/>
  <c r="N15" i="71" s="1"/>
  <c r="M15" i="71" a="1"/>
  <c r="M15" i="71" s="1"/>
  <c r="L15" i="71" a="1"/>
  <c r="L15" i="71" s="1"/>
  <c r="K15" i="71" a="1"/>
  <c r="K15" i="71" s="1"/>
  <c r="J15" i="71" a="1"/>
  <c r="J15" i="71" s="1"/>
  <c r="I15" i="71" a="1"/>
  <c r="I15" i="71" s="1"/>
  <c r="H15" i="71" a="1"/>
  <c r="H15" i="71" s="1"/>
  <c r="G15" i="71" a="1"/>
  <c r="G15" i="71" s="1"/>
  <c r="F15" i="71" a="1"/>
  <c r="F15" i="71" s="1"/>
  <c r="E15" i="71" a="1"/>
  <c r="E15" i="71" s="1"/>
  <c r="D15" i="71" a="1"/>
  <c r="D15" i="71" s="1"/>
  <c r="C15" i="71"/>
  <c r="W14" i="71" a="1"/>
  <c r="W14" i="71" s="1"/>
  <c r="V14" i="71" a="1"/>
  <c r="V14" i="71" s="1"/>
  <c r="U14" i="71" a="1"/>
  <c r="U14" i="71" s="1"/>
  <c r="T14" i="71" a="1"/>
  <c r="T14" i="71" s="1"/>
  <c r="S14" i="71" a="1"/>
  <c r="S14" i="71" s="1"/>
  <c r="R14" i="71" a="1"/>
  <c r="R14" i="71" s="1"/>
  <c r="Q14" i="71" a="1"/>
  <c r="Q14" i="71" s="1"/>
  <c r="P14" i="71" a="1"/>
  <c r="P14" i="71" s="1"/>
  <c r="O14" i="71" a="1"/>
  <c r="O14" i="71" s="1"/>
  <c r="N14" i="71" a="1"/>
  <c r="N14" i="71" s="1"/>
  <c r="M14" i="71" a="1"/>
  <c r="M14" i="71" s="1"/>
  <c r="L14" i="71" a="1"/>
  <c r="L14" i="71" s="1"/>
  <c r="K14" i="71" a="1"/>
  <c r="K14" i="71" s="1"/>
  <c r="J14" i="71" a="1"/>
  <c r="J14" i="71" s="1"/>
  <c r="I14" i="71" a="1"/>
  <c r="I14" i="71" s="1"/>
  <c r="H14" i="71" a="1"/>
  <c r="H14" i="71" s="1"/>
  <c r="G14" i="71" a="1"/>
  <c r="G14" i="71" s="1"/>
  <c r="F14" i="71" a="1"/>
  <c r="F14" i="71" s="1"/>
  <c r="E14" i="71" a="1"/>
  <c r="E14" i="71" s="1"/>
  <c r="D14" i="71" a="1"/>
  <c r="D14" i="71" s="1"/>
  <c r="C14" i="71"/>
  <c r="W13" i="71" a="1"/>
  <c r="W13" i="71" s="1"/>
  <c r="V13" i="71" a="1"/>
  <c r="V13" i="71" s="1"/>
  <c r="U13" i="71" a="1"/>
  <c r="U13" i="71" s="1"/>
  <c r="T13" i="71" a="1"/>
  <c r="T13" i="71" s="1"/>
  <c r="S13" i="71" a="1"/>
  <c r="S13" i="71" s="1"/>
  <c r="R13" i="71" a="1"/>
  <c r="R13" i="71" s="1"/>
  <c r="Q13" i="71" a="1"/>
  <c r="Q13" i="71" s="1"/>
  <c r="P13" i="71" a="1"/>
  <c r="P13" i="71" s="1"/>
  <c r="O13" i="71" a="1"/>
  <c r="O13" i="71" s="1"/>
  <c r="N13" i="71" a="1"/>
  <c r="N13" i="71" s="1"/>
  <c r="M13" i="71" a="1"/>
  <c r="M13" i="71" s="1"/>
  <c r="L13" i="71" a="1"/>
  <c r="L13" i="71" s="1"/>
  <c r="K13" i="71" a="1"/>
  <c r="K13" i="71" s="1"/>
  <c r="J13" i="71" a="1"/>
  <c r="J13" i="71" s="1"/>
  <c r="I13" i="71" a="1"/>
  <c r="I13" i="71" s="1"/>
  <c r="H13" i="71" a="1"/>
  <c r="H13" i="71" s="1"/>
  <c r="G13" i="71" a="1"/>
  <c r="G13" i="71" s="1"/>
  <c r="F13" i="71" a="1"/>
  <c r="F13" i="71" s="1"/>
  <c r="E13" i="71" a="1"/>
  <c r="E13" i="71" s="1"/>
  <c r="D13" i="71" a="1"/>
  <c r="D13" i="71" s="1"/>
  <c r="C13" i="71"/>
  <c r="W12" i="71" a="1"/>
  <c r="W12" i="71" s="1"/>
  <c r="V12" i="71" a="1"/>
  <c r="V12" i="71" s="1"/>
  <c r="U12" i="71" a="1"/>
  <c r="U12" i="71" s="1"/>
  <c r="T12" i="71" a="1"/>
  <c r="T12" i="71" s="1"/>
  <c r="S12" i="71" a="1"/>
  <c r="S12" i="71" s="1"/>
  <c r="R12" i="71" a="1"/>
  <c r="R12" i="71" s="1"/>
  <c r="Q12" i="71" a="1"/>
  <c r="Q12" i="71" s="1"/>
  <c r="P12" i="71" a="1"/>
  <c r="P12" i="71" s="1"/>
  <c r="O12" i="71" a="1"/>
  <c r="O12" i="71" s="1"/>
  <c r="N12" i="71" a="1"/>
  <c r="N12" i="71" s="1"/>
  <c r="M12" i="71" a="1"/>
  <c r="M12" i="71" s="1"/>
  <c r="L12" i="71" a="1"/>
  <c r="L12" i="71" s="1"/>
  <c r="K12" i="71" a="1"/>
  <c r="K12" i="71" s="1"/>
  <c r="J12" i="71" a="1"/>
  <c r="J12" i="71" s="1"/>
  <c r="I12" i="71" a="1"/>
  <c r="I12" i="71" s="1"/>
  <c r="H12" i="71" a="1"/>
  <c r="H12" i="71" s="1"/>
  <c r="G12" i="71" a="1"/>
  <c r="G12" i="71" s="1"/>
  <c r="F12" i="71" a="1"/>
  <c r="F12" i="71" s="1"/>
  <c r="E12" i="71" a="1"/>
  <c r="E12" i="71" s="1"/>
  <c r="D12" i="71" a="1"/>
  <c r="D12" i="71" s="1"/>
  <c r="C12" i="71"/>
  <c r="W11" i="71" a="1"/>
  <c r="W11" i="71" s="1"/>
  <c r="V11" i="71" a="1"/>
  <c r="V11" i="71" s="1"/>
  <c r="U11" i="71" a="1"/>
  <c r="U11" i="71" s="1"/>
  <c r="T11" i="71" a="1"/>
  <c r="T11" i="71" s="1"/>
  <c r="S11" i="71" a="1"/>
  <c r="S11" i="71" s="1"/>
  <c r="R11" i="71" a="1"/>
  <c r="R11" i="71" s="1"/>
  <c r="Q11" i="71" a="1"/>
  <c r="Q11" i="71" s="1"/>
  <c r="P11" i="71" a="1"/>
  <c r="P11" i="71" s="1"/>
  <c r="O11" i="71" a="1"/>
  <c r="O11" i="71" s="1"/>
  <c r="N11" i="71" a="1"/>
  <c r="N11" i="71" s="1"/>
  <c r="M11" i="71" a="1"/>
  <c r="M11" i="71" s="1"/>
  <c r="L11" i="71" a="1"/>
  <c r="L11" i="71" s="1"/>
  <c r="K11" i="71" a="1"/>
  <c r="K11" i="71" s="1"/>
  <c r="J11" i="71" a="1"/>
  <c r="J11" i="71" s="1"/>
  <c r="I11" i="71" a="1"/>
  <c r="I11" i="71" s="1"/>
  <c r="H11" i="71" a="1"/>
  <c r="H11" i="71" s="1"/>
  <c r="G11" i="71" a="1"/>
  <c r="G11" i="71" s="1"/>
  <c r="F11" i="71" a="1"/>
  <c r="F11" i="71" s="1"/>
  <c r="E11" i="71" a="1"/>
  <c r="E11" i="71" s="1"/>
  <c r="D11" i="71" a="1"/>
  <c r="D11" i="71" s="1"/>
  <c r="C11" i="71"/>
  <c r="W10" i="71" a="1"/>
  <c r="W10" i="71" s="1"/>
  <c r="V10" i="71" a="1"/>
  <c r="V10" i="71" s="1"/>
  <c r="U10" i="71" a="1"/>
  <c r="U10" i="71" s="1"/>
  <c r="T10" i="71" a="1"/>
  <c r="T10" i="71" s="1"/>
  <c r="S10" i="71" a="1"/>
  <c r="S10" i="71" s="1"/>
  <c r="R10" i="71" a="1"/>
  <c r="R10" i="71" s="1"/>
  <c r="Q10" i="71" a="1"/>
  <c r="Q10" i="71" s="1"/>
  <c r="P10" i="71" a="1"/>
  <c r="P10" i="71" s="1"/>
  <c r="O10" i="71" a="1"/>
  <c r="O10" i="71" s="1"/>
  <c r="N10" i="71" a="1"/>
  <c r="N10" i="71" s="1"/>
  <c r="M10" i="71" a="1"/>
  <c r="M10" i="71" s="1"/>
  <c r="L10" i="71" a="1"/>
  <c r="L10" i="71" s="1"/>
  <c r="K10" i="71" a="1"/>
  <c r="K10" i="71" s="1"/>
  <c r="J10" i="71" a="1"/>
  <c r="J10" i="71" s="1"/>
  <c r="I10" i="71" a="1"/>
  <c r="I10" i="71" s="1"/>
  <c r="H10" i="71" a="1"/>
  <c r="H10" i="71" s="1"/>
  <c r="G10" i="71" a="1"/>
  <c r="G10" i="71" s="1"/>
  <c r="F10" i="71" a="1"/>
  <c r="F10" i="71" s="1"/>
  <c r="E10" i="71" a="1"/>
  <c r="E10" i="71" s="1"/>
  <c r="D10" i="71" a="1"/>
  <c r="D10" i="71" s="1"/>
  <c r="C10" i="71"/>
  <c r="W9" i="71" a="1"/>
  <c r="W9" i="71" s="1"/>
  <c r="V9" i="71" a="1"/>
  <c r="V9" i="71" s="1"/>
  <c r="U9" i="71" a="1"/>
  <c r="U9" i="71" s="1"/>
  <c r="T9" i="71" a="1"/>
  <c r="T9" i="71" s="1"/>
  <c r="S9" i="71" a="1"/>
  <c r="S9" i="71" s="1"/>
  <c r="R9" i="71" a="1"/>
  <c r="R9" i="71" s="1"/>
  <c r="Q9" i="71" a="1"/>
  <c r="Q9" i="71" s="1"/>
  <c r="P9" i="71" a="1"/>
  <c r="P9" i="71" s="1"/>
  <c r="O9" i="71" a="1"/>
  <c r="O9" i="71" s="1"/>
  <c r="N9" i="71" a="1"/>
  <c r="N9" i="71" s="1"/>
  <c r="M9" i="71" a="1"/>
  <c r="M9" i="71" s="1"/>
  <c r="L9" i="71" a="1"/>
  <c r="L9" i="71" s="1"/>
  <c r="K9" i="71" a="1"/>
  <c r="K9" i="71" s="1"/>
  <c r="J9" i="71" a="1"/>
  <c r="J9" i="71" s="1"/>
  <c r="I9" i="71" a="1"/>
  <c r="I9" i="71" s="1"/>
  <c r="H9" i="71" a="1"/>
  <c r="H9" i="71" s="1"/>
  <c r="G9" i="71" a="1"/>
  <c r="G9" i="71" s="1"/>
  <c r="F9" i="71" a="1"/>
  <c r="F9" i="71" s="1"/>
  <c r="E9" i="71" a="1"/>
  <c r="E9" i="71" s="1"/>
  <c r="D9" i="71" a="1"/>
  <c r="D9" i="71" s="1"/>
  <c r="C9" i="71"/>
  <c r="W8" i="71" a="1"/>
  <c r="W8" i="71" s="1"/>
  <c r="V8" i="71" a="1"/>
  <c r="V8" i="71" s="1"/>
  <c r="U8" i="71" a="1"/>
  <c r="U8" i="71" s="1"/>
  <c r="T8" i="71" a="1"/>
  <c r="T8" i="71" s="1"/>
  <c r="S8" i="71" a="1"/>
  <c r="S8" i="71" s="1"/>
  <c r="R8" i="71" a="1"/>
  <c r="R8" i="71" s="1"/>
  <c r="Q8" i="71" a="1"/>
  <c r="Q8" i="71" s="1"/>
  <c r="P8" i="71" a="1"/>
  <c r="P8" i="71" s="1"/>
  <c r="O8" i="71" a="1"/>
  <c r="O8" i="71" s="1"/>
  <c r="N8" i="71" a="1"/>
  <c r="N8" i="71" s="1"/>
  <c r="M8" i="71" a="1"/>
  <c r="M8" i="71" s="1"/>
  <c r="L8" i="71" a="1"/>
  <c r="L8" i="71" s="1"/>
  <c r="K8" i="71" a="1"/>
  <c r="K8" i="71" s="1"/>
  <c r="J8" i="71" a="1"/>
  <c r="J8" i="71" s="1"/>
  <c r="I8" i="71" a="1"/>
  <c r="I8" i="71" s="1"/>
  <c r="H8" i="71" a="1"/>
  <c r="H8" i="71" s="1"/>
  <c r="G8" i="71" a="1"/>
  <c r="G8" i="71" s="1"/>
  <c r="F8" i="71" a="1"/>
  <c r="F8" i="71" s="1"/>
  <c r="E8" i="71" a="1"/>
  <c r="E8" i="71" s="1"/>
  <c r="D8" i="71" a="1"/>
  <c r="D8" i="71" s="1"/>
  <c r="C8" i="71"/>
  <c r="C7" i="71"/>
  <c r="C6" i="71"/>
  <c r="C5" i="71"/>
  <c r="C4" i="71"/>
  <c r="W21" i="70" a="1"/>
  <c r="W21" i="70" s="1"/>
  <c r="V21" i="70" a="1"/>
  <c r="V21" i="70" s="1"/>
  <c r="U21" i="70" a="1"/>
  <c r="U21" i="70" s="1"/>
  <c r="T21" i="70" a="1"/>
  <c r="T21" i="70" s="1"/>
  <c r="S21" i="70" a="1"/>
  <c r="S21" i="70" s="1"/>
  <c r="R21" i="70" a="1"/>
  <c r="R21" i="70" s="1"/>
  <c r="Q21" i="70" a="1"/>
  <c r="Q21" i="70" s="1"/>
  <c r="P21" i="70" a="1"/>
  <c r="P21" i="70" s="1"/>
  <c r="O21" i="70" a="1"/>
  <c r="O21" i="70" s="1"/>
  <c r="N21" i="70" a="1"/>
  <c r="N21" i="70" s="1"/>
  <c r="M21" i="70" a="1"/>
  <c r="M21" i="70" s="1"/>
  <c r="L21" i="70" a="1"/>
  <c r="L21" i="70" s="1"/>
  <c r="K21" i="70" a="1"/>
  <c r="K21" i="70" s="1"/>
  <c r="J21" i="70" a="1"/>
  <c r="J21" i="70" s="1"/>
  <c r="I21" i="70" a="1"/>
  <c r="I21" i="70" s="1"/>
  <c r="H21" i="70" a="1"/>
  <c r="H21" i="70" s="1"/>
  <c r="G21" i="70" a="1"/>
  <c r="G21" i="70" s="1"/>
  <c r="F21" i="70" a="1"/>
  <c r="F21" i="70" s="1"/>
  <c r="E21" i="70" a="1"/>
  <c r="E21" i="70" s="1"/>
  <c r="D21" i="70" a="1"/>
  <c r="D21" i="70" s="1"/>
  <c r="C21" i="70"/>
  <c r="W20" i="70" a="1"/>
  <c r="W20" i="70" s="1"/>
  <c r="V20" i="70" a="1"/>
  <c r="V20" i="70" s="1"/>
  <c r="U20" i="70" a="1"/>
  <c r="U20" i="70" s="1"/>
  <c r="T20" i="70" a="1"/>
  <c r="T20" i="70" s="1"/>
  <c r="S20" i="70" a="1"/>
  <c r="S20" i="70" s="1"/>
  <c r="R20" i="70" a="1"/>
  <c r="R20" i="70" s="1"/>
  <c r="Q20" i="70" a="1"/>
  <c r="Q20" i="70" s="1"/>
  <c r="P20" i="70" a="1"/>
  <c r="P20" i="70" s="1"/>
  <c r="O20" i="70" a="1"/>
  <c r="O20" i="70" s="1"/>
  <c r="N20" i="70" a="1"/>
  <c r="N20" i="70" s="1"/>
  <c r="M20" i="70" a="1"/>
  <c r="M20" i="70" s="1"/>
  <c r="L20" i="70" a="1"/>
  <c r="L20" i="70" s="1"/>
  <c r="K20" i="70" a="1"/>
  <c r="K20" i="70" s="1"/>
  <c r="J20" i="70" a="1"/>
  <c r="J20" i="70" s="1"/>
  <c r="I20" i="70" a="1"/>
  <c r="I20" i="70" s="1"/>
  <c r="H20" i="70" a="1"/>
  <c r="H20" i="70" s="1"/>
  <c r="G20" i="70" a="1"/>
  <c r="G20" i="70" s="1"/>
  <c r="F20" i="70" a="1"/>
  <c r="F20" i="70" s="1"/>
  <c r="E20" i="70" a="1"/>
  <c r="E20" i="70" s="1"/>
  <c r="D20" i="70" a="1"/>
  <c r="D20" i="70" s="1"/>
  <c r="C20" i="70"/>
  <c r="W19" i="70" a="1"/>
  <c r="W19" i="70" s="1"/>
  <c r="V19" i="70" a="1"/>
  <c r="V19" i="70" s="1"/>
  <c r="U19" i="70" a="1"/>
  <c r="U19" i="70" s="1"/>
  <c r="T19" i="70" a="1"/>
  <c r="T19" i="70" s="1"/>
  <c r="S19" i="70" a="1"/>
  <c r="S19" i="70" s="1"/>
  <c r="R19" i="70" a="1"/>
  <c r="R19" i="70" s="1"/>
  <c r="Q19" i="70" a="1"/>
  <c r="Q19" i="70" s="1"/>
  <c r="P19" i="70" a="1"/>
  <c r="P19" i="70" s="1"/>
  <c r="O19" i="70" a="1"/>
  <c r="O19" i="70" s="1"/>
  <c r="N19" i="70" a="1"/>
  <c r="N19" i="70" s="1"/>
  <c r="M19" i="70" a="1"/>
  <c r="M19" i="70" s="1"/>
  <c r="L19" i="70" a="1"/>
  <c r="L19" i="70" s="1"/>
  <c r="K19" i="70" a="1"/>
  <c r="K19" i="70" s="1"/>
  <c r="J19" i="70" a="1"/>
  <c r="J19" i="70" s="1"/>
  <c r="I19" i="70" a="1"/>
  <c r="I19" i="70" s="1"/>
  <c r="H19" i="70" a="1"/>
  <c r="H19" i="70" s="1"/>
  <c r="G19" i="70" a="1"/>
  <c r="G19" i="70" s="1"/>
  <c r="F19" i="70" a="1"/>
  <c r="F19" i="70" s="1"/>
  <c r="E19" i="70" a="1"/>
  <c r="E19" i="70" s="1"/>
  <c r="D19" i="70" a="1"/>
  <c r="D19" i="70" s="1"/>
  <c r="C19" i="70"/>
  <c r="W18" i="70" a="1"/>
  <c r="W18" i="70" s="1"/>
  <c r="V18" i="70" a="1"/>
  <c r="V18" i="70" s="1"/>
  <c r="U18" i="70" a="1"/>
  <c r="U18" i="70" s="1"/>
  <c r="T18" i="70" a="1"/>
  <c r="T18" i="70" s="1"/>
  <c r="S18" i="70" a="1"/>
  <c r="S18" i="70" s="1"/>
  <c r="R18" i="70" a="1"/>
  <c r="R18" i="70" s="1"/>
  <c r="Q18" i="70" a="1"/>
  <c r="Q18" i="70" s="1"/>
  <c r="P18" i="70" a="1"/>
  <c r="P18" i="70" s="1"/>
  <c r="O18" i="70" a="1"/>
  <c r="O18" i="70" s="1"/>
  <c r="N18" i="70" a="1"/>
  <c r="N18" i="70" s="1"/>
  <c r="M18" i="70" a="1"/>
  <c r="M18" i="70" s="1"/>
  <c r="L18" i="70" a="1"/>
  <c r="L18" i="70" s="1"/>
  <c r="K18" i="70" a="1"/>
  <c r="K18" i="70" s="1"/>
  <c r="J18" i="70" a="1"/>
  <c r="J18" i="70" s="1"/>
  <c r="I18" i="70" a="1"/>
  <c r="I18" i="70" s="1"/>
  <c r="H18" i="70" a="1"/>
  <c r="H18" i="70" s="1"/>
  <c r="G18" i="70" a="1"/>
  <c r="G18" i="70" s="1"/>
  <c r="F18" i="70" a="1"/>
  <c r="F18" i="70" s="1"/>
  <c r="E18" i="70" a="1"/>
  <c r="E18" i="70" s="1"/>
  <c r="D18" i="70" a="1"/>
  <c r="D18" i="70" s="1"/>
  <c r="C18" i="70"/>
  <c r="W17" i="70" a="1"/>
  <c r="W17" i="70" s="1"/>
  <c r="V17" i="70" a="1"/>
  <c r="V17" i="70" s="1"/>
  <c r="U17" i="70" a="1"/>
  <c r="U17" i="70" s="1"/>
  <c r="T17" i="70" a="1"/>
  <c r="T17" i="70" s="1"/>
  <c r="S17" i="70" a="1"/>
  <c r="S17" i="70" s="1"/>
  <c r="R17" i="70" a="1"/>
  <c r="R17" i="70" s="1"/>
  <c r="Q17" i="70" a="1"/>
  <c r="Q17" i="70" s="1"/>
  <c r="P17" i="70" a="1"/>
  <c r="P17" i="70" s="1"/>
  <c r="O17" i="70" a="1"/>
  <c r="O17" i="70" s="1"/>
  <c r="N17" i="70" a="1"/>
  <c r="N17" i="70" s="1"/>
  <c r="M17" i="70" a="1"/>
  <c r="M17" i="70" s="1"/>
  <c r="L17" i="70" a="1"/>
  <c r="L17" i="70" s="1"/>
  <c r="K17" i="70" a="1"/>
  <c r="K17" i="70" s="1"/>
  <c r="J17" i="70" a="1"/>
  <c r="J17" i="70" s="1"/>
  <c r="I17" i="70" a="1"/>
  <c r="I17" i="70" s="1"/>
  <c r="H17" i="70" a="1"/>
  <c r="H17" i="70" s="1"/>
  <c r="G17" i="70" a="1"/>
  <c r="G17" i="70" s="1"/>
  <c r="F17" i="70" a="1"/>
  <c r="F17" i="70" s="1"/>
  <c r="E17" i="70" a="1"/>
  <c r="E17" i="70" s="1"/>
  <c r="D17" i="70" a="1"/>
  <c r="D17" i="70" s="1"/>
  <c r="C17" i="70"/>
  <c r="W16" i="70" a="1"/>
  <c r="W16" i="70" s="1"/>
  <c r="V16" i="70" a="1"/>
  <c r="V16" i="70" s="1"/>
  <c r="U16" i="70" a="1"/>
  <c r="U16" i="70" s="1"/>
  <c r="T16" i="70" a="1"/>
  <c r="T16" i="70" s="1"/>
  <c r="S16" i="70" a="1"/>
  <c r="S16" i="70" s="1"/>
  <c r="R16" i="70" a="1"/>
  <c r="R16" i="70" s="1"/>
  <c r="Q16" i="70" a="1"/>
  <c r="Q16" i="70" s="1"/>
  <c r="P16" i="70" a="1"/>
  <c r="P16" i="70" s="1"/>
  <c r="O16" i="70" a="1"/>
  <c r="O16" i="70" s="1"/>
  <c r="N16" i="70" a="1"/>
  <c r="N16" i="70" s="1"/>
  <c r="M16" i="70" a="1"/>
  <c r="M16" i="70" s="1"/>
  <c r="L16" i="70" a="1"/>
  <c r="L16" i="70" s="1"/>
  <c r="K16" i="70" a="1"/>
  <c r="K16" i="70" s="1"/>
  <c r="J16" i="70" a="1"/>
  <c r="J16" i="70" s="1"/>
  <c r="I16" i="70" a="1"/>
  <c r="I16" i="70" s="1"/>
  <c r="H16" i="70" a="1"/>
  <c r="H16" i="70" s="1"/>
  <c r="G16" i="70" a="1"/>
  <c r="G16" i="70" s="1"/>
  <c r="F16" i="70" a="1"/>
  <c r="F16" i="70" s="1"/>
  <c r="E16" i="70" a="1"/>
  <c r="E16" i="70" s="1"/>
  <c r="D16" i="70" a="1"/>
  <c r="D16" i="70" s="1"/>
  <c r="C16" i="70"/>
  <c r="W15" i="70" a="1"/>
  <c r="W15" i="70" s="1"/>
  <c r="V15" i="70" a="1"/>
  <c r="V15" i="70" s="1"/>
  <c r="U15" i="70" a="1"/>
  <c r="U15" i="70" s="1"/>
  <c r="T15" i="70" a="1"/>
  <c r="T15" i="70" s="1"/>
  <c r="S15" i="70" a="1"/>
  <c r="S15" i="70" s="1"/>
  <c r="R15" i="70" a="1"/>
  <c r="R15" i="70" s="1"/>
  <c r="Q15" i="70" a="1"/>
  <c r="Q15" i="70" s="1"/>
  <c r="P15" i="70" a="1"/>
  <c r="P15" i="70" s="1"/>
  <c r="O15" i="70" a="1"/>
  <c r="O15" i="70" s="1"/>
  <c r="N15" i="70" a="1"/>
  <c r="N15" i="70" s="1"/>
  <c r="M15" i="70" a="1"/>
  <c r="M15" i="70" s="1"/>
  <c r="L15" i="70" a="1"/>
  <c r="L15" i="70" s="1"/>
  <c r="K15" i="70" a="1"/>
  <c r="K15" i="70" s="1"/>
  <c r="J15" i="70" a="1"/>
  <c r="J15" i="70" s="1"/>
  <c r="I15" i="70" a="1"/>
  <c r="I15" i="70" s="1"/>
  <c r="H15" i="70" a="1"/>
  <c r="H15" i="70" s="1"/>
  <c r="G15" i="70" a="1"/>
  <c r="G15" i="70" s="1"/>
  <c r="F15" i="70" a="1"/>
  <c r="F15" i="70" s="1"/>
  <c r="E15" i="70" a="1"/>
  <c r="E15" i="70" s="1"/>
  <c r="D15" i="70" a="1"/>
  <c r="D15" i="70" s="1"/>
  <c r="C15" i="70"/>
  <c r="W14" i="70" a="1"/>
  <c r="W14" i="70" s="1"/>
  <c r="V14" i="70" a="1"/>
  <c r="V14" i="70" s="1"/>
  <c r="U14" i="70" a="1"/>
  <c r="U14" i="70" s="1"/>
  <c r="T14" i="70" a="1"/>
  <c r="T14" i="70" s="1"/>
  <c r="S14" i="70" a="1"/>
  <c r="S14" i="70" s="1"/>
  <c r="R14" i="70" a="1"/>
  <c r="R14" i="70" s="1"/>
  <c r="Q14" i="70" a="1"/>
  <c r="Q14" i="70" s="1"/>
  <c r="P14" i="70" a="1"/>
  <c r="P14" i="70" s="1"/>
  <c r="O14" i="70" a="1"/>
  <c r="O14" i="70" s="1"/>
  <c r="N14" i="70" a="1"/>
  <c r="N14" i="70" s="1"/>
  <c r="M14" i="70" a="1"/>
  <c r="M14" i="70" s="1"/>
  <c r="L14" i="70" a="1"/>
  <c r="L14" i="70" s="1"/>
  <c r="K14" i="70" a="1"/>
  <c r="K14" i="70" s="1"/>
  <c r="J14" i="70" a="1"/>
  <c r="J14" i="70" s="1"/>
  <c r="I14" i="70" a="1"/>
  <c r="I14" i="70" s="1"/>
  <c r="H14" i="70" a="1"/>
  <c r="H14" i="70" s="1"/>
  <c r="G14" i="70" a="1"/>
  <c r="G14" i="70" s="1"/>
  <c r="F14" i="70" a="1"/>
  <c r="F14" i="70" s="1"/>
  <c r="E14" i="70" a="1"/>
  <c r="E14" i="70" s="1"/>
  <c r="D14" i="70" a="1"/>
  <c r="D14" i="70" s="1"/>
  <c r="C14" i="70"/>
  <c r="W13" i="70" a="1"/>
  <c r="W13" i="70" s="1"/>
  <c r="V13" i="70" a="1"/>
  <c r="V13" i="70" s="1"/>
  <c r="U13" i="70" a="1"/>
  <c r="U13" i="70" s="1"/>
  <c r="T13" i="70" a="1"/>
  <c r="T13" i="70" s="1"/>
  <c r="S13" i="70" a="1"/>
  <c r="S13" i="70" s="1"/>
  <c r="R13" i="70" a="1"/>
  <c r="R13" i="70" s="1"/>
  <c r="Q13" i="70" a="1"/>
  <c r="Q13" i="70" s="1"/>
  <c r="P13" i="70" a="1"/>
  <c r="P13" i="70" s="1"/>
  <c r="O13" i="70" a="1"/>
  <c r="O13" i="70" s="1"/>
  <c r="N13" i="70" a="1"/>
  <c r="N13" i="70" s="1"/>
  <c r="M13" i="70" a="1"/>
  <c r="M13" i="70" s="1"/>
  <c r="L13" i="70" a="1"/>
  <c r="L13" i="70" s="1"/>
  <c r="K13" i="70" a="1"/>
  <c r="K13" i="70" s="1"/>
  <c r="J13" i="70" a="1"/>
  <c r="J13" i="70" s="1"/>
  <c r="I13" i="70" a="1"/>
  <c r="I13" i="70" s="1"/>
  <c r="H13" i="70" a="1"/>
  <c r="H13" i="70" s="1"/>
  <c r="G13" i="70" a="1"/>
  <c r="G13" i="70" s="1"/>
  <c r="F13" i="70" a="1"/>
  <c r="F13" i="70" s="1"/>
  <c r="E13" i="70" a="1"/>
  <c r="E13" i="70" s="1"/>
  <c r="D13" i="70" a="1"/>
  <c r="D13" i="70" s="1"/>
  <c r="C13" i="70"/>
  <c r="W12" i="70" a="1"/>
  <c r="W12" i="70" s="1"/>
  <c r="V12" i="70" a="1"/>
  <c r="V12" i="70" s="1"/>
  <c r="U12" i="70" a="1"/>
  <c r="U12" i="70" s="1"/>
  <c r="T12" i="70" a="1"/>
  <c r="T12" i="70" s="1"/>
  <c r="S12" i="70" a="1"/>
  <c r="S12" i="70" s="1"/>
  <c r="R12" i="70" a="1"/>
  <c r="R12" i="70" s="1"/>
  <c r="Q12" i="70" a="1"/>
  <c r="Q12" i="70" s="1"/>
  <c r="P12" i="70" a="1"/>
  <c r="P12" i="70" s="1"/>
  <c r="O12" i="70" a="1"/>
  <c r="O12" i="70" s="1"/>
  <c r="N12" i="70" a="1"/>
  <c r="N12" i="70" s="1"/>
  <c r="M12" i="70" a="1"/>
  <c r="M12" i="70" s="1"/>
  <c r="L12" i="70" a="1"/>
  <c r="L12" i="70" s="1"/>
  <c r="K12" i="70" a="1"/>
  <c r="K12" i="70" s="1"/>
  <c r="J12" i="70" a="1"/>
  <c r="J12" i="70" s="1"/>
  <c r="I12" i="70" a="1"/>
  <c r="I12" i="70" s="1"/>
  <c r="H12" i="70" a="1"/>
  <c r="H12" i="70" s="1"/>
  <c r="G12" i="70" a="1"/>
  <c r="G12" i="70" s="1"/>
  <c r="F12" i="70" a="1"/>
  <c r="F12" i="70" s="1"/>
  <c r="E12" i="70" a="1"/>
  <c r="E12" i="70" s="1"/>
  <c r="D12" i="70" a="1"/>
  <c r="D12" i="70" s="1"/>
  <c r="C12" i="70"/>
  <c r="W11" i="70" a="1"/>
  <c r="W11" i="70" s="1"/>
  <c r="V11" i="70" a="1"/>
  <c r="V11" i="70" s="1"/>
  <c r="U11" i="70" a="1"/>
  <c r="U11" i="70" s="1"/>
  <c r="T11" i="70" a="1"/>
  <c r="T11" i="70" s="1"/>
  <c r="S11" i="70" a="1"/>
  <c r="S11" i="70" s="1"/>
  <c r="R11" i="70" a="1"/>
  <c r="R11" i="70" s="1"/>
  <c r="Q11" i="70" a="1"/>
  <c r="Q11" i="70" s="1"/>
  <c r="P11" i="70" a="1"/>
  <c r="P11" i="70" s="1"/>
  <c r="O11" i="70" a="1"/>
  <c r="O11" i="70" s="1"/>
  <c r="N11" i="70" a="1"/>
  <c r="N11" i="70" s="1"/>
  <c r="M11" i="70" a="1"/>
  <c r="M11" i="70" s="1"/>
  <c r="L11" i="70" a="1"/>
  <c r="L11" i="70" s="1"/>
  <c r="K11" i="70" a="1"/>
  <c r="K11" i="70" s="1"/>
  <c r="J11" i="70" a="1"/>
  <c r="J11" i="70" s="1"/>
  <c r="I11" i="70" a="1"/>
  <c r="I11" i="70" s="1"/>
  <c r="H11" i="70" a="1"/>
  <c r="H11" i="70" s="1"/>
  <c r="G11" i="70" a="1"/>
  <c r="G11" i="70" s="1"/>
  <c r="F11" i="70" a="1"/>
  <c r="F11" i="70" s="1"/>
  <c r="E11" i="70" a="1"/>
  <c r="E11" i="70" s="1"/>
  <c r="D11" i="70" a="1"/>
  <c r="D11" i="70" s="1"/>
  <c r="C11" i="70"/>
  <c r="W10" i="70" a="1"/>
  <c r="W10" i="70" s="1"/>
  <c r="V10" i="70" a="1"/>
  <c r="V10" i="70" s="1"/>
  <c r="U10" i="70" a="1"/>
  <c r="U10" i="70" s="1"/>
  <c r="T10" i="70" a="1"/>
  <c r="T10" i="70" s="1"/>
  <c r="S10" i="70" a="1"/>
  <c r="S10" i="70" s="1"/>
  <c r="R10" i="70" a="1"/>
  <c r="R10" i="70" s="1"/>
  <c r="Q10" i="70" a="1"/>
  <c r="Q10" i="70" s="1"/>
  <c r="P10" i="70" a="1"/>
  <c r="P10" i="70" s="1"/>
  <c r="O10" i="70" a="1"/>
  <c r="O10" i="70" s="1"/>
  <c r="N10" i="70" a="1"/>
  <c r="N10" i="70" s="1"/>
  <c r="M10" i="70" a="1"/>
  <c r="M10" i="70" s="1"/>
  <c r="L10" i="70" a="1"/>
  <c r="L10" i="70" s="1"/>
  <c r="K10" i="70" a="1"/>
  <c r="K10" i="70" s="1"/>
  <c r="J10" i="70" a="1"/>
  <c r="J10" i="70" s="1"/>
  <c r="I10" i="70" a="1"/>
  <c r="I10" i="70" s="1"/>
  <c r="H10" i="70" a="1"/>
  <c r="H10" i="70" s="1"/>
  <c r="G10" i="70" a="1"/>
  <c r="G10" i="70" s="1"/>
  <c r="F10" i="70" a="1"/>
  <c r="F10" i="70" s="1"/>
  <c r="E10" i="70" a="1"/>
  <c r="E10" i="70" s="1"/>
  <c r="D10" i="70" a="1"/>
  <c r="D10" i="70" s="1"/>
  <c r="C10" i="70"/>
  <c r="W9" i="70" a="1"/>
  <c r="W9" i="70" s="1"/>
  <c r="V9" i="70" a="1"/>
  <c r="V9" i="70" s="1"/>
  <c r="U9" i="70" a="1"/>
  <c r="U9" i="70" s="1"/>
  <c r="T9" i="70" a="1"/>
  <c r="T9" i="70" s="1"/>
  <c r="S9" i="70" a="1"/>
  <c r="S9" i="70" s="1"/>
  <c r="R9" i="70" a="1"/>
  <c r="R9" i="70" s="1"/>
  <c r="Q9" i="70" a="1"/>
  <c r="Q9" i="70" s="1"/>
  <c r="P9" i="70" a="1"/>
  <c r="P9" i="70" s="1"/>
  <c r="O9" i="70" a="1"/>
  <c r="O9" i="70" s="1"/>
  <c r="N9" i="70" a="1"/>
  <c r="N9" i="70" s="1"/>
  <c r="M9" i="70" a="1"/>
  <c r="M9" i="70" s="1"/>
  <c r="L9" i="70" a="1"/>
  <c r="L9" i="70" s="1"/>
  <c r="K9" i="70" a="1"/>
  <c r="K9" i="70" s="1"/>
  <c r="J9" i="70" a="1"/>
  <c r="J9" i="70" s="1"/>
  <c r="I9" i="70" a="1"/>
  <c r="I9" i="70" s="1"/>
  <c r="H9" i="70" a="1"/>
  <c r="H9" i="70" s="1"/>
  <c r="G9" i="70" a="1"/>
  <c r="G9" i="70" s="1"/>
  <c r="F9" i="70" a="1"/>
  <c r="F9" i="70" s="1"/>
  <c r="E9" i="70" a="1"/>
  <c r="E9" i="70" s="1"/>
  <c r="D9" i="70" a="1"/>
  <c r="D9" i="70" s="1"/>
  <c r="C9" i="70"/>
  <c r="W8" i="70" a="1"/>
  <c r="W8" i="70" s="1"/>
  <c r="V8" i="70" a="1"/>
  <c r="V8" i="70" s="1"/>
  <c r="U8" i="70" a="1"/>
  <c r="U8" i="70" s="1"/>
  <c r="T8" i="70" a="1"/>
  <c r="T8" i="70" s="1"/>
  <c r="S8" i="70" a="1"/>
  <c r="S8" i="70" s="1"/>
  <c r="R8" i="70" a="1"/>
  <c r="R8" i="70" s="1"/>
  <c r="Q8" i="70" a="1"/>
  <c r="Q8" i="70" s="1"/>
  <c r="P8" i="70" a="1"/>
  <c r="P8" i="70" s="1"/>
  <c r="O8" i="70" a="1"/>
  <c r="O8" i="70" s="1"/>
  <c r="N8" i="70" a="1"/>
  <c r="N8" i="70" s="1"/>
  <c r="M8" i="70" a="1"/>
  <c r="M8" i="70" s="1"/>
  <c r="L8" i="70" a="1"/>
  <c r="L8" i="70" s="1"/>
  <c r="K8" i="70" a="1"/>
  <c r="K8" i="70" s="1"/>
  <c r="J8" i="70" a="1"/>
  <c r="J8" i="70" s="1"/>
  <c r="I8" i="70" a="1"/>
  <c r="I8" i="70" s="1"/>
  <c r="H8" i="70" a="1"/>
  <c r="H8" i="70" s="1"/>
  <c r="G8" i="70" a="1"/>
  <c r="G8" i="70" s="1"/>
  <c r="F8" i="70" a="1"/>
  <c r="F8" i="70" s="1"/>
  <c r="E8" i="70" a="1"/>
  <c r="E8" i="70" s="1"/>
  <c r="D8" i="70" a="1"/>
  <c r="D8" i="70" s="1"/>
  <c r="C8" i="70"/>
  <c r="W7" i="70" a="1"/>
  <c r="W7" i="70" s="1"/>
  <c r="V7" i="70" a="1"/>
  <c r="V7" i="70" s="1"/>
  <c r="U7" i="70" a="1"/>
  <c r="U7" i="70" s="1"/>
  <c r="T7" i="70" a="1"/>
  <c r="T7" i="70" s="1"/>
  <c r="S7" i="70" a="1"/>
  <c r="S7" i="70" s="1"/>
  <c r="R7" i="70" a="1"/>
  <c r="R7" i="70" s="1"/>
  <c r="Q7" i="70" a="1"/>
  <c r="Q7" i="70" s="1"/>
  <c r="P7" i="70" a="1"/>
  <c r="P7" i="70" s="1"/>
  <c r="O7" i="70" a="1"/>
  <c r="O7" i="70" s="1"/>
  <c r="N7" i="70" a="1"/>
  <c r="N7" i="70" s="1"/>
  <c r="M7" i="70" a="1"/>
  <c r="M7" i="70" s="1"/>
  <c r="L7" i="70" a="1"/>
  <c r="L7" i="70" s="1"/>
  <c r="K7" i="70" a="1"/>
  <c r="K7" i="70" s="1"/>
  <c r="J7" i="70" a="1"/>
  <c r="J7" i="70" s="1"/>
  <c r="I7" i="70" a="1"/>
  <c r="I7" i="70" s="1"/>
  <c r="H7" i="70" a="1"/>
  <c r="H7" i="70" s="1"/>
  <c r="G7" i="70" a="1"/>
  <c r="G7" i="70" s="1"/>
  <c r="F7" i="70" a="1"/>
  <c r="F7" i="70" s="1"/>
  <c r="E7" i="70" a="1"/>
  <c r="E7" i="70" s="1"/>
  <c r="D7" i="70" a="1"/>
  <c r="D7" i="70" s="1"/>
  <c r="C7" i="70"/>
  <c r="W6" i="70" a="1"/>
  <c r="W6" i="70" s="1"/>
  <c r="V6" i="70" a="1"/>
  <c r="V6" i="70" s="1"/>
  <c r="U6" i="70" a="1"/>
  <c r="U6" i="70" s="1"/>
  <c r="T6" i="70" a="1"/>
  <c r="T6" i="70" s="1"/>
  <c r="S6" i="70" a="1"/>
  <c r="S6" i="70" s="1"/>
  <c r="R6" i="70" a="1"/>
  <c r="R6" i="70" s="1"/>
  <c r="Q6" i="70" a="1"/>
  <c r="Q6" i="70" s="1"/>
  <c r="P6" i="70" a="1"/>
  <c r="P6" i="70" s="1"/>
  <c r="O6" i="70" a="1"/>
  <c r="O6" i="70" s="1"/>
  <c r="N6" i="70" a="1"/>
  <c r="N6" i="70" s="1"/>
  <c r="M6" i="70" a="1"/>
  <c r="M6" i="70" s="1"/>
  <c r="L6" i="70" a="1"/>
  <c r="L6" i="70" s="1"/>
  <c r="K6" i="70" a="1"/>
  <c r="K6" i="70" s="1"/>
  <c r="J6" i="70" a="1"/>
  <c r="J6" i="70" s="1"/>
  <c r="I6" i="70" a="1"/>
  <c r="I6" i="70" s="1"/>
  <c r="H6" i="70" a="1"/>
  <c r="H6" i="70" s="1"/>
  <c r="G6" i="70" a="1"/>
  <c r="G6" i="70" s="1"/>
  <c r="F6" i="70" a="1"/>
  <c r="F6" i="70" s="1"/>
  <c r="E6" i="70" a="1"/>
  <c r="E6" i="70" s="1"/>
  <c r="D6" i="70" a="1"/>
  <c r="D6" i="70" s="1"/>
  <c r="C6" i="70"/>
  <c r="C5" i="70"/>
  <c r="C4" i="70"/>
  <c r="W21" i="69" a="1"/>
  <c r="W21" i="69" s="1"/>
  <c r="V21" i="69" a="1"/>
  <c r="V21" i="69" s="1"/>
  <c r="U21" i="69" a="1"/>
  <c r="U21" i="69" s="1"/>
  <c r="T21" i="69" a="1"/>
  <c r="T21" i="69" s="1"/>
  <c r="S21" i="69" a="1"/>
  <c r="S21" i="69" s="1"/>
  <c r="R21" i="69" a="1"/>
  <c r="R21" i="69" s="1"/>
  <c r="Q21" i="69" a="1"/>
  <c r="Q21" i="69" s="1"/>
  <c r="P21" i="69" a="1"/>
  <c r="P21" i="69" s="1"/>
  <c r="O21" i="69" a="1"/>
  <c r="O21" i="69" s="1"/>
  <c r="N21" i="69" a="1"/>
  <c r="N21" i="69" s="1"/>
  <c r="M21" i="69" a="1"/>
  <c r="M21" i="69" s="1"/>
  <c r="L21" i="69" a="1"/>
  <c r="L21" i="69" s="1"/>
  <c r="K21" i="69" a="1"/>
  <c r="K21" i="69" s="1"/>
  <c r="J21" i="69" a="1"/>
  <c r="J21" i="69" s="1"/>
  <c r="I21" i="69" a="1"/>
  <c r="I21" i="69" s="1"/>
  <c r="H21" i="69" a="1"/>
  <c r="H21" i="69" s="1"/>
  <c r="G21" i="69" a="1"/>
  <c r="G21" i="69" s="1"/>
  <c r="F21" i="69" a="1"/>
  <c r="F21" i="69" s="1"/>
  <c r="E21" i="69" a="1"/>
  <c r="E21" i="69" s="1"/>
  <c r="D21" i="69" a="1"/>
  <c r="D21" i="69" s="1"/>
  <c r="C21" i="69"/>
  <c r="W20" i="69" a="1"/>
  <c r="W20" i="69" s="1"/>
  <c r="V20" i="69" a="1"/>
  <c r="V20" i="69" s="1"/>
  <c r="U20" i="69" a="1"/>
  <c r="U20" i="69" s="1"/>
  <c r="T20" i="69" a="1"/>
  <c r="T20" i="69" s="1"/>
  <c r="S20" i="69" a="1"/>
  <c r="S20" i="69" s="1"/>
  <c r="R20" i="69" a="1"/>
  <c r="R20" i="69" s="1"/>
  <c r="Q20" i="69" a="1"/>
  <c r="Q20" i="69" s="1"/>
  <c r="P20" i="69" a="1"/>
  <c r="P20" i="69" s="1"/>
  <c r="O20" i="69" a="1"/>
  <c r="O20" i="69" s="1"/>
  <c r="N20" i="69" a="1"/>
  <c r="N20" i="69" s="1"/>
  <c r="M20" i="69" a="1"/>
  <c r="M20" i="69" s="1"/>
  <c r="L20" i="69" a="1"/>
  <c r="L20" i="69" s="1"/>
  <c r="K20" i="69" a="1"/>
  <c r="K20" i="69" s="1"/>
  <c r="J20" i="69" a="1"/>
  <c r="J20" i="69" s="1"/>
  <c r="I20" i="69" a="1"/>
  <c r="I20" i="69" s="1"/>
  <c r="H20" i="69" a="1"/>
  <c r="H20" i="69" s="1"/>
  <c r="G20" i="69" a="1"/>
  <c r="G20" i="69" s="1"/>
  <c r="F20" i="69" a="1"/>
  <c r="F20" i="69" s="1"/>
  <c r="E20" i="69" a="1"/>
  <c r="E20" i="69" s="1"/>
  <c r="D20" i="69" a="1"/>
  <c r="D20" i="69" s="1"/>
  <c r="C20" i="69"/>
  <c r="W19" i="69" a="1"/>
  <c r="W19" i="69" s="1"/>
  <c r="V19" i="69" a="1"/>
  <c r="V19" i="69" s="1"/>
  <c r="U19" i="69" a="1"/>
  <c r="U19" i="69" s="1"/>
  <c r="T19" i="69" a="1"/>
  <c r="T19" i="69" s="1"/>
  <c r="S19" i="69" a="1"/>
  <c r="S19" i="69" s="1"/>
  <c r="R19" i="69" a="1"/>
  <c r="R19" i="69" s="1"/>
  <c r="Q19" i="69" a="1"/>
  <c r="Q19" i="69" s="1"/>
  <c r="P19" i="69" a="1"/>
  <c r="P19" i="69" s="1"/>
  <c r="O19" i="69" a="1"/>
  <c r="O19" i="69" s="1"/>
  <c r="N19" i="69" a="1"/>
  <c r="N19" i="69" s="1"/>
  <c r="M19" i="69" a="1"/>
  <c r="M19" i="69" s="1"/>
  <c r="L19" i="69" a="1"/>
  <c r="L19" i="69" s="1"/>
  <c r="K19" i="69" a="1"/>
  <c r="K19" i="69" s="1"/>
  <c r="J19" i="69" a="1"/>
  <c r="J19" i="69" s="1"/>
  <c r="I19" i="69" a="1"/>
  <c r="I19" i="69" s="1"/>
  <c r="H19" i="69" a="1"/>
  <c r="H19" i="69" s="1"/>
  <c r="G19" i="69" a="1"/>
  <c r="G19" i="69" s="1"/>
  <c r="F19" i="69" a="1"/>
  <c r="F19" i="69" s="1"/>
  <c r="E19" i="69" a="1"/>
  <c r="E19" i="69" s="1"/>
  <c r="D19" i="69" a="1"/>
  <c r="D19" i="69" s="1"/>
  <c r="C19" i="69"/>
  <c r="W18" i="69" a="1"/>
  <c r="W18" i="69" s="1"/>
  <c r="V18" i="69" a="1"/>
  <c r="V18" i="69" s="1"/>
  <c r="U18" i="69" a="1"/>
  <c r="U18" i="69" s="1"/>
  <c r="T18" i="69" a="1"/>
  <c r="T18" i="69" s="1"/>
  <c r="S18" i="69" a="1"/>
  <c r="S18" i="69" s="1"/>
  <c r="R18" i="69" a="1"/>
  <c r="R18" i="69" s="1"/>
  <c r="Q18" i="69" a="1"/>
  <c r="Q18" i="69" s="1"/>
  <c r="P18" i="69" a="1"/>
  <c r="P18" i="69" s="1"/>
  <c r="O18" i="69" a="1"/>
  <c r="O18" i="69" s="1"/>
  <c r="N18" i="69" a="1"/>
  <c r="N18" i="69" s="1"/>
  <c r="M18" i="69" a="1"/>
  <c r="M18" i="69" s="1"/>
  <c r="L18" i="69" a="1"/>
  <c r="L18" i="69" s="1"/>
  <c r="K18" i="69" a="1"/>
  <c r="K18" i="69" s="1"/>
  <c r="J18" i="69" a="1"/>
  <c r="J18" i="69" s="1"/>
  <c r="I18" i="69" a="1"/>
  <c r="I18" i="69" s="1"/>
  <c r="H18" i="69" a="1"/>
  <c r="H18" i="69" s="1"/>
  <c r="G18" i="69" a="1"/>
  <c r="G18" i="69" s="1"/>
  <c r="F18" i="69" a="1"/>
  <c r="F18" i="69" s="1"/>
  <c r="E18" i="69" a="1"/>
  <c r="E18" i="69" s="1"/>
  <c r="D18" i="69" a="1"/>
  <c r="D18" i="69" s="1"/>
  <c r="C18" i="69"/>
  <c r="W17" i="69" a="1"/>
  <c r="W17" i="69" s="1"/>
  <c r="V17" i="69" a="1"/>
  <c r="V17" i="69" s="1"/>
  <c r="U17" i="69" a="1"/>
  <c r="U17" i="69" s="1"/>
  <c r="T17" i="69" a="1"/>
  <c r="T17" i="69" s="1"/>
  <c r="S17" i="69" a="1"/>
  <c r="S17" i="69" s="1"/>
  <c r="R17" i="69" a="1"/>
  <c r="R17" i="69" s="1"/>
  <c r="Q17" i="69" a="1"/>
  <c r="Q17" i="69" s="1"/>
  <c r="P17" i="69" a="1"/>
  <c r="P17" i="69" s="1"/>
  <c r="O17" i="69" a="1"/>
  <c r="O17" i="69" s="1"/>
  <c r="N17" i="69" a="1"/>
  <c r="N17" i="69" s="1"/>
  <c r="M17" i="69" a="1"/>
  <c r="M17" i="69" s="1"/>
  <c r="L17" i="69" a="1"/>
  <c r="L17" i="69" s="1"/>
  <c r="K17" i="69" a="1"/>
  <c r="K17" i="69" s="1"/>
  <c r="J17" i="69" a="1"/>
  <c r="J17" i="69" s="1"/>
  <c r="I17" i="69" a="1"/>
  <c r="I17" i="69" s="1"/>
  <c r="H17" i="69" a="1"/>
  <c r="H17" i="69" s="1"/>
  <c r="G17" i="69" a="1"/>
  <c r="G17" i="69" s="1"/>
  <c r="F17" i="69" a="1"/>
  <c r="F17" i="69" s="1"/>
  <c r="E17" i="69" a="1"/>
  <c r="E17" i="69" s="1"/>
  <c r="D17" i="69" a="1"/>
  <c r="D17" i="69" s="1"/>
  <c r="C17" i="69"/>
  <c r="W16" i="69" a="1"/>
  <c r="W16" i="69" s="1"/>
  <c r="V16" i="69" a="1"/>
  <c r="V16" i="69" s="1"/>
  <c r="U16" i="69" a="1"/>
  <c r="U16" i="69" s="1"/>
  <c r="T16" i="69" a="1"/>
  <c r="T16" i="69" s="1"/>
  <c r="S16" i="69" a="1"/>
  <c r="S16" i="69" s="1"/>
  <c r="R16" i="69" a="1"/>
  <c r="R16" i="69" s="1"/>
  <c r="Q16" i="69" a="1"/>
  <c r="Q16" i="69" s="1"/>
  <c r="P16" i="69" a="1"/>
  <c r="P16" i="69" s="1"/>
  <c r="O16" i="69" a="1"/>
  <c r="O16" i="69" s="1"/>
  <c r="N16" i="69" a="1"/>
  <c r="N16" i="69" s="1"/>
  <c r="M16" i="69" a="1"/>
  <c r="M16" i="69" s="1"/>
  <c r="L16" i="69" a="1"/>
  <c r="L16" i="69" s="1"/>
  <c r="K16" i="69" a="1"/>
  <c r="K16" i="69" s="1"/>
  <c r="J16" i="69" a="1"/>
  <c r="J16" i="69" s="1"/>
  <c r="I16" i="69" a="1"/>
  <c r="I16" i="69" s="1"/>
  <c r="H16" i="69" a="1"/>
  <c r="H16" i="69" s="1"/>
  <c r="G16" i="69" a="1"/>
  <c r="G16" i="69" s="1"/>
  <c r="F16" i="69" a="1"/>
  <c r="F16" i="69" s="1"/>
  <c r="E16" i="69" a="1"/>
  <c r="E16" i="69" s="1"/>
  <c r="D16" i="69" a="1"/>
  <c r="D16" i="69" s="1"/>
  <c r="C16" i="69"/>
  <c r="W15" i="69" a="1"/>
  <c r="W15" i="69" s="1"/>
  <c r="V15" i="69" a="1"/>
  <c r="V15" i="69" s="1"/>
  <c r="U15" i="69" a="1"/>
  <c r="U15" i="69" s="1"/>
  <c r="T15" i="69" a="1"/>
  <c r="T15" i="69" s="1"/>
  <c r="S15" i="69" a="1"/>
  <c r="S15" i="69" s="1"/>
  <c r="R15" i="69" a="1"/>
  <c r="R15" i="69" s="1"/>
  <c r="Q15" i="69" a="1"/>
  <c r="Q15" i="69" s="1"/>
  <c r="P15" i="69" a="1"/>
  <c r="P15" i="69" s="1"/>
  <c r="O15" i="69" a="1"/>
  <c r="O15" i="69" s="1"/>
  <c r="N15" i="69" a="1"/>
  <c r="N15" i="69" s="1"/>
  <c r="M15" i="69" a="1"/>
  <c r="M15" i="69" s="1"/>
  <c r="L15" i="69" a="1"/>
  <c r="L15" i="69" s="1"/>
  <c r="K15" i="69" a="1"/>
  <c r="K15" i="69" s="1"/>
  <c r="J15" i="69" a="1"/>
  <c r="J15" i="69" s="1"/>
  <c r="I15" i="69" a="1"/>
  <c r="I15" i="69" s="1"/>
  <c r="H15" i="69" a="1"/>
  <c r="H15" i="69" s="1"/>
  <c r="G15" i="69" a="1"/>
  <c r="G15" i="69" s="1"/>
  <c r="F15" i="69" a="1"/>
  <c r="F15" i="69" s="1"/>
  <c r="E15" i="69" a="1"/>
  <c r="E15" i="69" s="1"/>
  <c r="D15" i="69" a="1"/>
  <c r="D15" i="69" s="1"/>
  <c r="C15" i="69"/>
  <c r="W14" i="69" a="1"/>
  <c r="W14" i="69" s="1"/>
  <c r="V14" i="69" a="1"/>
  <c r="V14" i="69" s="1"/>
  <c r="U14" i="69" a="1"/>
  <c r="U14" i="69" s="1"/>
  <c r="T14" i="69" a="1"/>
  <c r="T14" i="69" s="1"/>
  <c r="S14" i="69" a="1"/>
  <c r="S14" i="69" s="1"/>
  <c r="R14" i="69" a="1"/>
  <c r="R14" i="69" s="1"/>
  <c r="Q14" i="69" a="1"/>
  <c r="Q14" i="69" s="1"/>
  <c r="P14" i="69" a="1"/>
  <c r="P14" i="69" s="1"/>
  <c r="O14" i="69" a="1"/>
  <c r="O14" i="69" s="1"/>
  <c r="N14" i="69" a="1"/>
  <c r="N14" i="69" s="1"/>
  <c r="M14" i="69" a="1"/>
  <c r="M14" i="69" s="1"/>
  <c r="L14" i="69" a="1"/>
  <c r="L14" i="69" s="1"/>
  <c r="K14" i="69" a="1"/>
  <c r="K14" i="69" s="1"/>
  <c r="J14" i="69" a="1"/>
  <c r="J14" i="69" s="1"/>
  <c r="I14" i="69" a="1"/>
  <c r="I14" i="69" s="1"/>
  <c r="H14" i="69" a="1"/>
  <c r="H14" i="69" s="1"/>
  <c r="G14" i="69" a="1"/>
  <c r="G14" i="69" s="1"/>
  <c r="F14" i="69" a="1"/>
  <c r="F14" i="69" s="1"/>
  <c r="E14" i="69" a="1"/>
  <c r="E14" i="69" s="1"/>
  <c r="D14" i="69" a="1"/>
  <c r="D14" i="69" s="1"/>
  <c r="C14" i="69"/>
  <c r="W13" i="69" a="1"/>
  <c r="W13" i="69" s="1"/>
  <c r="V13" i="69" a="1"/>
  <c r="V13" i="69" s="1"/>
  <c r="U13" i="69" a="1"/>
  <c r="U13" i="69" s="1"/>
  <c r="T13" i="69" a="1"/>
  <c r="T13" i="69" s="1"/>
  <c r="S13" i="69" a="1"/>
  <c r="S13" i="69" s="1"/>
  <c r="R13" i="69" a="1"/>
  <c r="R13" i="69" s="1"/>
  <c r="Q13" i="69" a="1"/>
  <c r="Q13" i="69" s="1"/>
  <c r="P13" i="69" a="1"/>
  <c r="P13" i="69" s="1"/>
  <c r="O13" i="69" a="1"/>
  <c r="O13" i="69" s="1"/>
  <c r="N13" i="69" a="1"/>
  <c r="N13" i="69" s="1"/>
  <c r="M13" i="69" a="1"/>
  <c r="M13" i="69" s="1"/>
  <c r="L13" i="69" a="1"/>
  <c r="L13" i="69" s="1"/>
  <c r="K13" i="69" a="1"/>
  <c r="K13" i="69" s="1"/>
  <c r="J13" i="69" a="1"/>
  <c r="J13" i="69" s="1"/>
  <c r="I13" i="69" a="1"/>
  <c r="I13" i="69" s="1"/>
  <c r="H13" i="69" a="1"/>
  <c r="H13" i="69" s="1"/>
  <c r="G13" i="69" a="1"/>
  <c r="G13" i="69" s="1"/>
  <c r="F13" i="69" a="1"/>
  <c r="F13" i="69" s="1"/>
  <c r="E13" i="69" a="1"/>
  <c r="E13" i="69" s="1"/>
  <c r="D13" i="69" a="1"/>
  <c r="D13" i="69" s="1"/>
  <c r="C13" i="69"/>
  <c r="W12" i="69" a="1"/>
  <c r="W12" i="69" s="1"/>
  <c r="V12" i="69" a="1"/>
  <c r="V12" i="69" s="1"/>
  <c r="U12" i="69" a="1"/>
  <c r="U12" i="69" s="1"/>
  <c r="T12" i="69" a="1"/>
  <c r="T12" i="69" s="1"/>
  <c r="S12" i="69" a="1"/>
  <c r="S12" i="69" s="1"/>
  <c r="R12" i="69" a="1"/>
  <c r="R12" i="69" s="1"/>
  <c r="Q12" i="69" a="1"/>
  <c r="Q12" i="69" s="1"/>
  <c r="P12" i="69" a="1"/>
  <c r="P12" i="69" s="1"/>
  <c r="O12" i="69" a="1"/>
  <c r="O12" i="69" s="1"/>
  <c r="N12" i="69" a="1"/>
  <c r="N12" i="69" s="1"/>
  <c r="M12" i="69" a="1"/>
  <c r="M12" i="69" s="1"/>
  <c r="L12" i="69" a="1"/>
  <c r="L12" i="69" s="1"/>
  <c r="K12" i="69" a="1"/>
  <c r="K12" i="69" s="1"/>
  <c r="J12" i="69" a="1"/>
  <c r="J12" i="69" s="1"/>
  <c r="I12" i="69" a="1"/>
  <c r="I12" i="69" s="1"/>
  <c r="H12" i="69" a="1"/>
  <c r="H12" i="69" s="1"/>
  <c r="G12" i="69" a="1"/>
  <c r="G12" i="69" s="1"/>
  <c r="F12" i="69" a="1"/>
  <c r="F12" i="69" s="1"/>
  <c r="E12" i="69" a="1"/>
  <c r="E12" i="69" s="1"/>
  <c r="D12" i="69" a="1"/>
  <c r="D12" i="69" s="1"/>
  <c r="C12" i="69"/>
  <c r="W11" i="69" a="1"/>
  <c r="W11" i="69" s="1"/>
  <c r="V11" i="69" a="1"/>
  <c r="V11" i="69" s="1"/>
  <c r="U11" i="69" a="1"/>
  <c r="U11" i="69" s="1"/>
  <c r="T11" i="69" a="1"/>
  <c r="T11" i="69" s="1"/>
  <c r="S11" i="69" a="1"/>
  <c r="S11" i="69" s="1"/>
  <c r="R11" i="69" a="1"/>
  <c r="R11" i="69" s="1"/>
  <c r="Q11" i="69" a="1"/>
  <c r="Q11" i="69" s="1"/>
  <c r="P11" i="69" a="1"/>
  <c r="P11" i="69" s="1"/>
  <c r="O11" i="69" a="1"/>
  <c r="O11" i="69" s="1"/>
  <c r="N11" i="69" a="1"/>
  <c r="N11" i="69" s="1"/>
  <c r="M11" i="69" a="1"/>
  <c r="M11" i="69" s="1"/>
  <c r="L11" i="69" a="1"/>
  <c r="L11" i="69" s="1"/>
  <c r="K11" i="69" a="1"/>
  <c r="K11" i="69" s="1"/>
  <c r="J11" i="69" a="1"/>
  <c r="J11" i="69" s="1"/>
  <c r="I11" i="69" a="1"/>
  <c r="I11" i="69" s="1"/>
  <c r="H11" i="69" a="1"/>
  <c r="H11" i="69" s="1"/>
  <c r="G11" i="69" a="1"/>
  <c r="G11" i="69" s="1"/>
  <c r="F11" i="69" a="1"/>
  <c r="F11" i="69" s="1"/>
  <c r="E11" i="69" a="1"/>
  <c r="E11" i="69" s="1"/>
  <c r="D11" i="69" a="1"/>
  <c r="D11" i="69" s="1"/>
  <c r="C11" i="69"/>
  <c r="W10" i="69" a="1"/>
  <c r="W10" i="69" s="1"/>
  <c r="V10" i="69" a="1"/>
  <c r="V10" i="69" s="1"/>
  <c r="U10" i="69" a="1"/>
  <c r="U10" i="69" s="1"/>
  <c r="T10" i="69" a="1"/>
  <c r="T10" i="69" s="1"/>
  <c r="S10" i="69" a="1"/>
  <c r="S10" i="69" s="1"/>
  <c r="R10" i="69" a="1"/>
  <c r="R10" i="69" s="1"/>
  <c r="Q10" i="69" a="1"/>
  <c r="Q10" i="69" s="1"/>
  <c r="P10" i="69" a="1"/>
  <c r="P10" i="69" s="1"/>
  <c r="O10" i="69" a="1"/>
  <c r="O10" i="69" s="1"/>
  <c r="N10" i="69" a="1"/>
  <c r="N10" i="69" s="1"/>
  <c r="M10" i="69" a="1"/>
  <c r="M10" i="69" s="1"/>
  <c r="L10" i="69" a="1"/>
  <c r="L10" i="69" s="1"/>
  <c r="K10" i="69" a="1"/>
  <c r="K10" i="69" s="1"/>
  <c r="J10" i="69" a="1"/>
  <c r="J10" i="69" s="1"/>
  <c r="I10" i="69" a="1"/>
  <c r="I10" i="69" s="1"/>
  <c r="H10" i="69" a="1"/>
  <c r="H10" i="69" s="1"/>
  <c r="G10" i="69" a="1"/>
  <c r="G10" i="69" s="1"/>
  <c r="F10" i="69" a="1"/>
  <c r="F10" i="69" s="1"/>
  <c r="E10" i="69" a="1"/>
  <c r="E10" i="69" s="1"/>
  <c r="D10" i="69" a="1"/>
  <c r="D10" i="69" s="1"/>
  <c r="C10" i="69"/>
  <c r="W9" i="69" a="1"/>
  <c r="W9" i="69" s="1"/>
  <c r="V9" i="69" a="1"/>
  <c r="V9" i="69" s="1"/>
  <c r="U9" i="69" a="1"/>
  <c r="U9" i="69" s="1"/>
  <c r="T9" i="69" a="1"/>
  <c r="T9" i="69" s="1"/>
  <c r="S9" i="69" a="1"/>
  <c r="S9" i="69" s="1"/>
  <c r="R9" i="69" a="1"/>
  <c r="R9" i="69" s="1"/>
  <c r="Q9" i="69" a="1"/>
  <c r="Q9" i="69" s="1"/>
  <c r="P9" i="69" a="1"/>
  <c r="P9" i="69" s="1"/>
  <c r="O9" i="69" a="1"/>
  <c r="O9" i="69" s="1"/>
  <c r="N9" i="69" a="1"/>
  <c r="N9" i="69" s="1"/>
  <c r="M9" i="69" a="1"/>
  <c r="M9" i="69" s="1"/>
  <c r="L9" i="69" a="1"/>
  <c r="L9" i="69" s="1"/>
  <c r="K9" i="69" a="1"/>
  <c r="K9" i="69" s="1"/>
  <c r="J9" i="69" a="1"/>
  <c r="J9" i="69" s="1"/>
  <c r="I9" i="69" a="1"/>
  <c r="I9" i="69" s="1"/>
  <c r="H9" i="69" a="1"/>
  <c r="H9" i="69" s="1"/>
  <c r="G9" i="69" a="1"/>
  <c r="G9" i="69" s="1"/>
  <c r="F9" i="69" a="1"/>
  <c r="F9" i="69" s="1"/>
  <c r="E9" i="69" a="1"/>
  <c r="E9" i="69" s="1"/>
  <c r="D9" i="69" a="1"/>
  <c r="D9" i="69" s="1"/>
  <c r="C9" i="69"/>
  <c r="W8" i="69" a="1"/>
  <c r="W8" i="69" s="1"/>
  <c r="V8" i="69" a="1"/>
  <c r="V8" i="69" s="1"/>
  <c r="U8" i="69" a="1"/>
  <c r="U8" i="69" s="1"/>
  <c r="T8" i="69" a="1"/>
  <c r="T8" i="69" s="1"/>
  <c r="S8" i="69" a="1"/>
  <c r="S8" i="69" s="1"/>
  <c r="R8" i="69" a="1"/>
  <c r="R8" i="69" s="1"/>
  <c r="Q8" i="69" a="1"/>
  <c r="Q8" i="69" s="1"/>
  <c r="P8" i="69" a="1"/>
  <c r="P8" i="69" s="1"/>
  <c r="O8" i="69" a="1"/>
  <c r="O8" i="69" s="1"/>
  <c r="N8" i="69" a="1"/>
  <c r="N8" i="69" s="1"/>
  <c r="M8" i="69" a="1"/>
  <c r="M8" i="69" s="1"/>
  <c r="L8" i="69" a="1"/>
  <c r="L8" i="69" s="1"/>
  <c r="K8" i="69" a="1"/>
  <c r="K8" i="69" s="1"/>
  <c r="J8" i="69" a="1"/>
  <c r="J8" i="69" s="1"/>
  <c r="I8" i="69" a="1"/>
  <c r="I8" i="69" s="1"/>
  <c r="H8" i="69" a="1"/>
  <c r="H8" i="69" s="1"/>
  <c r="G8" i="69" a="1"/>
  <c r="G8" i="69" s="1"/>
  <c r="F8" i="69" a="1"/>
  <c r="F8" i="69" s="1"/>
  <c r="E8" i="69" a="1"/>
  <c r="E8" i="69" s="1"/>
  <c r="D8" i="69" a="1"/>
  <c r="D8" i="69" s="1"/>
  <c r="C8" i="69"/>
  <c r="W7" i="69" a="1"/>
  <c r="W7" i="69" s="1"/>
  <c r="V7" i="69" a="1"/>
  <c r="V7" i="69" s="1"/>
  <c r="U7" i="69" a="1"/>
  <c r="U7" i="69" s="1"/>
  <c r="T7" i="69" a="1"/>
  <c r="T7" i="69" s="1"/>
  <c r="S7" i="69" a="1"/>
  <c r="S7" i="69" s="1"/>
  <c r="R7" i="69" a="1"/>
  <c r="R7" i="69" s="1"/>
  <c r="Q7" i="69" a="1"/>
  <c r="Q7" i="69" s="1"/>
  <c r="P7" i="69" a="1"/>
  <c r="P7" i="69" s="1"/>
  <c r="O7" i="69" a="1"/>
  <c r="O7" i="69" s="1"/>
  <c r="N7" i="69" a="1"/>
  <c r="N7" i="69" s="1"/>
  <c r="M7" i="69" a="1"/>
  <c r="M7" i="69" s="1"/>
  <c r="L7" i="69" a="1"/>
  <c r="L7" i="69" s="1"/>
  <c r="K7" i="69" a="1"/>
  <c r="K7" i="69" s="1"/>
  <c r="J7" i="69" a="1"/>
  <c r="J7" i="69" s="1"/>
  <c r="I7" i="69" a="1"/>
  <c r="I7" i="69" s="1"/>
  <c r="H7" i="69" a="1"/>
  <c r="H7" i="69" s="1"/>
  <c r="G7" i="69" a="1"/>
  <c r="G7" i="69" s="1"/>
  <c r="F7" i="69" a="1"/>
  <c r="F7" i="69" s="1"/>
  <c r="E7" i="69" a="1"/>
  <c r="E7" i="69" s="1"/>
  <c r="D7" i="69" a="1"/>
  <c r="D7" i="69" s="1"/>
  <c r="C7" i="69"/>
  <c r="C6" i="69"/>
  <c r="C5" i="69"/>
  <c r="C4" i="69"/>
  <c r="W21" i="68" a="1"/>
  <c r="W21" i="68" s="1"/>
  <c r="V21" i="68" a="1"/>
  <c r="V21" i="68" s="1"/>
  <c r="U21" i="68" a="1"/>
  <c r="U21" i="68" s="1"/>
  <c r="T21" i="68" a="1"/>
  <c r="T21" i="68" s="1"/>
  <c r="S21" i="68" a="1"/>
  <c r="S21" i="68" s="1"/>
  <c r="R21" i="68" a="1"/>
  <c r="R21" i="68" s="1"/>
  <c r="Q21" i="68" a="1"/>
  <c r="Q21" i="68" s="1"/>
  <c r="P21" i="68" a="1"/>
  <c r="P21" i="68" s="1"/>
  <c r="O21" i="68" a="1"/>
  <c r="O21" i="68" s="1"/>
  <c r="N21" i="68" a="1"/>
  <c r="N21" i="68" s="1"/>
  <c r="M21" i="68" a="1"/>
  <c r="M21" i="68" s="1"/>
  <c r="L21" i="68" a="1"/>
  <c r="L21" i="68" s="1"/>
  <c r="K21" i="68" a="1"/>
  <c r="K21" i="68" s="1"/>
  <c r="J21" i="68" a="1"/>
  <c r="J21" i="68" s="1"/>
  <c r="I21" i="68" a="1"/>
  <c r="I21" i="68" s="1"/>
  <c r="H21" i="68" a="1"/>
  <c r="H21" i="68" s="1"/>
  <c r="G21" i="68" a="1"/>
  <c r="G21" i="68" s="1"/>
  <c r="F21" i="68" a="1"/>
  <c r="F21" i="68" s="1"/>
  <c r="E21" i="68" a="1"/>
  <c r="E21" i="68" s="1"/>
  <c r="D21" i="68" a="1"/>
  <c r="D21" i="68" s="1"/>
  <c r="C21" i="68"/>
  <c r="W20" i="68" a="1"/>
  <c r="W20" i="68" s="1"/>
  <c r="V20" i="68" a="1"/>
  <c r="V20" i="68" s="1"/>
  <c r="U20" i="68" a="1"/>
  <c r="U20" i="68" s="1"/>
  <c r="T20" i="68" a="1"/>
  <c r="T20" i="68" s="1"/>
  <c r="S20" i="68" a="1"/>
  <c r="S20" i="68" s="1"/>
  <c r="R20" i="68" a="1"/>
  <c r="R20" i="68" s="1"/>
  <c r="Q20" i="68" a="1"/>
  <c r="Q20" i="68" s="1"/>
  <c r="P20" i="68" a="1"/>
  <c r="P20" i="68" s="1"/>
  <c r="O20" i="68" a="1"/>
  <c r="O20" i="68" s="1"/>
  <c r="N20" i="68" a="1"/>
  <c r="N20" i="68" s="1"/>
  <c r="M20" i="68" a="1"/>
  <c r="M20" i="68" s="1"/>
  <c r="L20" i="68" a="1"/>
  <c r="L20" i="68" s="1"/>
  <c r="K20" i="68" a="1"/>
  <c r="K20" i="68" s="1"/>
  <c r="J20" i="68" a="1"/>
  <c r="J20" i="68" s="1"/>
  <c r="I20" i="68" a="1"/>
  <c r="I20" i="68" s="1"/>
  <c r="H20" i="68" a="1"/>
  <c r="H20" i="68" s="1"/>
  <c r="G20" i="68" a="1"/>
  <c r="G20" i="68" s="1"/>
  <c r="F20" i="68" a="1"/>
  <c r="F20" i="68" s="1"/>
  <c r="E20" i="68" a="1"/>
  <c r="E20" i="68" s="1"/>
  <c r="D20" i="68" a="1"/>
  <c r="D20" i="68" s="1"/>
  <c r="C20" i="68"/>
  <c r="W19" i="68" a="1"/>
  <c r="W19" i="68" s="1"/>
  <c r="V19" i="68" a="1"/>
  <c r="V19" i="68" s="1"/>
  <c r="U19" i="68" a="1"/>
  <c r="U19" i="68" s="1"/>
  <c r="T19" i="68" a="1"/>
  <c r="T19" i="68" s="1"/>
  <c r="S19" i="68" a="1"/>
  <c r="S19" i="68" s="1"/>
  <c r="R19" i="68" a="1"/>
  <c r="R19" i="68" s="1"/>
  <c r="Q19" i="68" a="1"/>
  <c r="Q19" i="68" s="1"/>
  <c r="P19" i="68" a="1"/>
  <c r="P19" i="68" s="1"/>
  <c r="O19" i="68" a="1"/>
  <c r="O19" i="68" s="1"/>
  <c r="N19" i="68" a="1"/>
  <c r="N19" i="68" s="1"/>
  <c r="M19" i="68" a="1"/>
  <c r="M19" i="68" s="1"/>
  <c r="L19" i="68" a="1"/>
  <c r="L19" i="68" s="1"/>
  <c r="K19" i="68" a="1"/>
  <c r="K19" i="68" s="1"/>
  <c r="J19" i="68" a="1"/>
  <c r="J19" i="68" s="1"/>
  <c r="I19" i="68" a="1"/>
  <c r="I19" i="68" s="1"/>
  <c r="H19" i="68" a="1"/>
  <c r="H19" i="68" s="1"/>
  <c r="G19" i="68" a="1"/>
  <c r="G19" i="68" s="1"/>
  <c r="F19" i="68" a="1"/>
  <c r="F19" i="68" s="1"/>
  <c r="E19" i="68" a="1"/>
  <c r="E19" i="68" s="1"/>
  <c r="D19" i="68" a="1"/>
  <c r="D19" i="68" s="1"/>
  <c r="C19" i="68"/>
  <c r="W18" i="68" a="1"/>
  <c r="W18" i="68" s="1"/>
  <c r="V18" i="68" a="1"/>
  <c r="V18" i="68" s="1"/>
  <c r="U18" i="68" a="1"/>
  <c r="U18" i="68" s="1"/>
  <c r="T18" i="68" a="1"/>
  <c r="T18" i="68" s="1"/>
  <c r="S18" i="68" a="1"/>
  <c r="S18" i="68" s="1"/>
  <c r="R18" i="68" a="1"/>
  <c r="R18" i="68" s="1"/>
  <c r="Q18" i="68" a="1"/>
  <c r="Q18" i="68" s="1"/>
  <c r="P18" i="68" a="1"/>
  <c r="P18" i="68" s="1"/>
  <c r="O18" i="68" a="1"/>
  <c r="O18" i="68" s="1"/>
  <c r="N18" i="68" a="1"/>
  <c r="N18" i="68" s="1"/>
  <c r="M18" i="68" a="1"/>
  <c r="M18" i="68" s="1"/>
  <c r="L18" i="68" a="1"/>
  <c r="L18" i="68" s="1"/>
  <c r="K18" i="68" a="1"/>
  <c r="K18" i="68" s="1"/>
  <c r="J18" i="68" a="1"/>
  <c r="J18" i="68" s="1"/>
  <c r="I18" i="68" a="1"/>
  <c r="I18" i="68" s="1"/>
  <c r="H18" i="68" a="1"/>
  <c r="H18" i="68" s="1"/>
  <c r="G18" i="68" a="1"/>
  <c r="G18" i="68" s="1"/>
  <c r="F18" i="68" a="1"/>
  <c r="F18" i="68" s="1"/>
  <c r="E18" i="68" a="1"/>
  <c r="E18" i="68" s="1"/>
  <c r="D18" i="68" a="1"/>
  <c r="D18" i="68" s="1"/>
  <c r="C18" i="68"/>
  <c r="W17" i="68" a="1"/>
  <c r="W17" i="68" s="1"/>
  <c r="V17" i="68" a="1"/>
  <c r="V17" i="68" s="1"/>
  <c r="U17" i="68" a="1"/>
  <c r="U17" i="68" s="1"/>
  <c r="T17" i="68" a="1"/>
  <c r="T17" i="68" s="1"/>
  <c r="S17" i="68" a="1"/>
  <c r="S17" i="68" s="1"/>
  <c r="R17" i="68" a="1"/>
  <c r="R17" i="68" s="1"/>
  <c r="Q17" i="68" a="1"/>
  <c r="Q17" i="68" s="1"/>
  <c r="P17" i="68" a="1"/>
  <c r="P17" i="68" s="1"/>
  <c r="O17" i="68" a="1"/>
  <c r="O17" i="68" s="1"/>
  <c r="N17" i="68" a="1"/>
  <c r="N17" i="68" s="1"/>
  <c r="M17" i="68" a="1"/>
  <c r="M17" i="68" s="1"/>
  <c r="L17" i="68" a="1"/>
  <c r="L17" i="68" s="1"/>
  <c r="K17" i="68" a="1"/>
  <c r="K17" i="68" s="1"/>
  <c r="J17" i="68" a="1"/>
  <c r="J17" i="68" s="1"/>
  <c r="I17" i="68" a="1"/>
  <c r="I17" i="68" s="1"/>
  <c r="H17" i="68" a="1"/>
  <c r="H17" i="68" s="1"/>
  <c r="G17" i="68" a="1"/>
  <c r="G17" i="68" s="1"/>
  <c r="F17" i="68" a="1"/>
  <c r="F17" i="68" s="1"/>
  <c r="E17" i="68" a="1"/>
  <c r="E17" i="68" s="1"/>
  <c r="D17" i="68" a="1"/>
  <c r="D17" i="68" s="1"/>
  <c r="C17" i="68"/>
  <c r="W16" i="68" a="1"/>
  <c r="W16" i="68" s="1"/>
  <c r="V16" i="68" a="1"/>
  <c r="V16" i="68" s="1"/>
  <c r="U16" i="68" a="1"/>
  <c r="U16" i="68" s="1"/>
  <c r="T16" i="68" a="1"/>
  <c r="T16" i="68" s="1"/>
  <c r="S16" i="68" a="1"/>
  <c r="S16" i="68" s="1"/>
  <c r="R16" i="68" a="1"/>
  <c r="R16" i="68" s="1"/>
  <c r="Q16" i="68" a="1"/>
  <c r="Q16" i="68" s="1"/>
  <c r="P16" i="68" a="1"/>
  <c r="P16" i="68" s="1"/>
  <c r="O16" i="68" a="1"/>
  <c r="O16" i="68" s="1"/>
  <c r="N16" i="68" a="1"/>
  <c r="N16" i="68" s="1"/>
  <c r="M16" i="68" a="1"/>
  <c r="M16" i="68" s="1"/>
  <c r="L16" i="68" a="1"/>
  <c r="L16" i="68" s="1"/>
  <c r="K16" i="68" a="1"/>
  <c r="K16" i="68" s="1"/>
  <c r="J16" i="68" a="1"/>
  <c r="J16" i="68" s="1"/>
  <c r="I16" i="68" a="1"/>
  <c r="I16" i="68" s="1"/>
  <c r="H16" i="68" a="1"/>
  <c r="H16" i="68" s="1"/>
  <c r="G16" i="68" a="1"/>
  <c r="G16" i="68" s="1"/>
  <c r="F16" i="68" a="1"/>
  <c r="F16" i="68" s="1"/>
  <c r="E16" i="68" a="1"/>
  <c r="E16" i="68" s="1"/>
  <c r="D16" i="68" a="1"/>
  <c r="D16" i="68" s="1"/>
  <c r="C16" i="68"/>
  <c r="W15" i="68" a="1"/>
  <c r="W15" i="68" s="1"/>
  <c r="V15" i="68" a="1"/>
  <c r="V15" i="68" s="1"/>
  <c r="U15" i="68" a="1"/>
  <c r="U15" i="68" s="1"/>
  <c r="T15" i="68" a="1"/>
  <c r="T15" i="68" s="1"/>
  <c r="S15" i="68" a="1"/>
  <c r="S15" i="68" s="1"/>
  <c r="R15" i="68" a="1"/>
  <c r="R15" i="68" s="1"/>
  <c r="Q15" i="68" a="1"/>
  <c r="Q15" i="68" s="1"/>
  <c r="P15" i="68" a="1"/>
  <c r="P15" i="68" s="1"/>
  <c r="O15" i="68" a="1"/>
  <c r="O15" i="68" s="1"/>
  <c r="N15" i="68" a="1"/>
  <c r="N15" i="68" s="1"/>
  <c r="M15" i="68" a="1"/>
  <c r="M15" i="68" s="1"/>
  <c r="L15" i="68" a="1"/>
  <c r="L15" i="68" s="1"/>
  <c r="K15" i="68" a="1"/>
  <c r="K15" i="68" s="1"/>
  <c r="J15" i="68" a="1"/>
  <c r="J15" i="68" s="1"/>
  <c r="I15" i="68" a="1"/>
  <c r="I15" i="68" s="1"/>
  <c r="H15" i="68" a="1"/>
  <c r="H15" i="68" s="1"/>
  <c r="G15" i="68" a="1"/>
  <c r="G15" i="68" s="1"/>
  <c r="F15" i="68" a="1"/>
  <c r="F15" i="68" s="1"/>
  <c r="E15" i="68" a="1"/>
  <c r="E15" i="68" s="1"/>
  <c r="D15" i="68" a="1"/>
  <c r="D15" i="68" s="1"/>
  <c r="C15" i="68"/>
  <c r="W14" i="68" a="1"/>
  <c r="W14" i="68" s="1"/>
  <c r="V14" i="68" a="1"/>
  <c r="V14" i="68" s="1"/>
  <c r="U14" i="68" a="1"/>
  <c r="U14" i="68" s="1"/>
  <c r="T14" i="68" a="1"/>
  <c r="T14" i="68" s="1"/>
  <c r="S14" i="68" a="1"/>
  <c r="S14" i="68" s="1"/>
  <c r="R14" i="68" a="1"/>
  <c r="R14" i="68" s="1"/>
  <c r="Q14" i="68" a="1"/>
  <c r="Q14" i="68" s="1"/>
  <c r="P14" i="68" a="1"/>
  <c r="P14" i="68" s="1"/>
  <c r="O14" i="68" a="1"/>
  <c r="O14" i="68" s="1"/>
  <c r="N14" i="68" a="1"/>
  <c r="N14" i="68" s="1"/>
  <c r="M14" i="68" a="1"/>
  <c r="M14" i="68" s="1"/>
  <c r="L14" i="68" a="1"/>
  <c r="L14" i="68" s="1"/>
  <c r="K14" i="68" a="1"/>
  <c r="K14" i="68" s="1"/>
  <c r="J14" i="68" a="1"/>
  <c r="J14" i="68" s="1"/>
  <c r="I14" i="68" a="1"/>
  <c r="I14" i="68" s="1"/>
  <c r="H14" i="68" a="1"/>
  <c r="H14" i="68" s="1"/>
  <c r="G14" i="68" a="1"/>
  <c r="G14" i="68" s="1"/>
  <c r="F14" i="68" a="1"/>
  <c r="F14" i="68" s="1"/>
  <c r="E14" i="68" a="1"/>
  <c r="E14" i="68" s="1"/>
  <c r="D14" i="68" a="1"/>
  <c r="D14" i="68" s="1"/>
  <c r="C14" i="68"/>
  <c r="W13" i="68" a="1"/>
  <c r="W13" i="68" s="1"/>
  <c r="V13" i="68" a="1"/>
  <c r="V13" i="68" s="1"/>
  <c r="U13" i="68" a="1"/>
  <c r="U13" i="68" s="1"/>
  <c r="T13" i="68" a="1"/>
  <c r="T13" i="68" s="1"/>
  <c r="S13" i="68" a="1"/>
  <c r="S13" i="68" s="1"/>
  <c r="R13" i="68" a="1"/>
  <c r="R13" i="68" s="1"/>
  <c r="Q13" i="68" a="1"/>
  <c r="Q13" i="68" s="1"/>
  <c r="P13" i="68" a="1"/>
  <c r="P13" i="68" s="1"/>
  <c r="O13" i="68" a="1"/>
  <c r="O13" i="68" s="1"/>
  <c r="N13" i="68" a="1"/>
  <c r="N13" i="68" s="1"/>
  <c r="M13" i="68" a="1"/>
  <c r="M13" i="68" s="1"/>
  <c r="L13" i="68" a="1"/>
  <c r="L13" i="68" s="1"/>
  <c r="K13" i="68" a="1"/>
  <c r="K13" i="68" s="1"/>
  <c r="J13" i="68" a="1"/>
  <c r="J13" i="68" s="1"/>
  <c r="I13" i="68" a="1"/>
  <c r="I13" i="68" s="1"/>
  <c r="H13" i="68" a="1"/>
  <c r="H13" i="68" s="1"/>
  <c r="G13" i="68" a="1"/>
  <c r="G13" i="68" s="1"/>
  <c r="F13" i="68" a="1"/>
  <c r="F13" i="68" s="1"/>
  <c r="E13" i="68" a="1"/>
  <c r="E13" i="68" s="1"/>
  <c r="D13" i="68" a="1"/>
  <c r="D13" i="68" s="1"/>
  <c r="C13" i="68"/>
  <c r="W12" i="68" a="1"/>
  <c r="W12" i="68" s="1"/>
  <c r="V12" i="68" a="1"/>
  <c r="V12" i="68" s="1"/>
  <c r="U12" i="68" a="1"/>
  <c r="U12" i="68" s="1"/>
  <c r="T12" i="68" a="1"/>
  <c r="T12" i="68" s="1"/>
  <c r="S12" i="68" a="1"/>
  <c r="S12" i="68" s="1"/>
  <c r="R12" i="68" a="1"/>
  <c r="R12" i="68" s="1"/>
  <c r="Q12" i="68" a="1"/>
  <c r="Q12" i="68" s="1"/>
  <c r="P12" i="68" a="1"/>
  <c r="P12" i="68" s="1"/>
  <c r="O12" i="68" a="1"/>
  <c r="O12" i="68" s="1"/>
  <c r="N12" i="68" a="1"/>
  <c r="N12" i="68" s="1"/>
  <c r="M12" i="68" a="1"/>
  <c r="M12" i="68" s="1"/>
  <c r="L12" i="68" a="1"/>
  <c r="L12" i="68" s="1"/>
  <c r="K12" i="68" a="1"/>
  <c r="K12" i="68" s="1"/>
  <c r="J12" i="68" a="1"/>
  <c r="J12" i="68" s="1"/>
  <c r="I12" i="68" a="1"/>
  <c r="I12" i="68" s="1"/>
  <c r="H12" i="68" a="1"/>
  <c r="H12" i="68" s="1"/>
  <c r="G12" i="68" a="1"/>
  <c r="G12" i="68" s="1"/>
  <c r="F12" i="68" a="1"/>
  <c r="F12" i="68" s="1"/>
  <c r="E12" i="68" a="1"/>
  <c r="E12" i="68" s="1"/>
  <c r="D12" i="68" a="1"/>
  <c r="D12" i="68" s="1"/>
  <c r="C12" i="68"/>
  <c r="W11" i="68" a="1"/>
  <c r="W11" i="68" s="1"/>
  <c r="V11" i="68" a="1"/>
  <c r="V11" i="68" s="1"/>
  <c r="U11" i="68" a="1"/>
  <c r="U11" i="68" s="1"/>
  <c r="T11" i="68" a="1"/>
  <c r="T11" i="68" s="1"/>
  <c r="S11" i="68" a="1"/>
  <c r="S11" i="68" s="1"/>
  <c r="R11" i="68" a="1"/>
  <c r="R11" i="68" s="1"/>
  <c r="Q11" i="68" a="1"/>
  <c r="Q11" i="68" s="1"/>
  <c r="P11" i="68" a="1"/>
  <c r="P11" i="68" s="1"/>
  <c r="O11" i="68" a="1"/>
  <c r="O11" i="68" s="1"/>
  <c r="N11" i="68" a="1"/>
  <c r="N11" i="68" s="1"/>
  <c r="M11" i="68" a="1"/>
  <c r="M11" i="68" s="1"/>
  <c r="L11" i="68" a="1"/>
  <c r="L11" i="68" s="1"/>
  <c r="K11" i="68" a="1"/>
  <c r="K11" i="68" s="1"/>
  <c r="J11" i="68" a="1"/>
  <c r="J11" i="68" s="1"/>
  <c r="I11" i="68" a="1"/>
  <c r="I11" i="68" s="1"/>
  <c r="H11" i="68" a="1"/>
  <c r="H11" i="68" s="1"/>
  <c r="G11" i="68" a="1"/>
  <c r="G11" i="68" s="1"/>
  <c r="F11" i="68" a="1"/>
  <c r="F11" i="68" s="1"/>
  <c r="E11" i="68" a="1"/>
  <c r="E11" i="68" s="1"/>
  <c r="D11" i="68" a="1"/>
  <c r="D11" i="68" s="1"/>
  <c r="C11" i="68"/>
  <c r="W10" i="68" a="1"/>
  <c r="W10" i="68" s="1"/>
  <c r="V10" i="68" a="1"/>
  <c r="V10" i="68" s="1"/>
  <c r="U10" i="68" a="1"/>
  <c r="U10" i="68" s="1"/>
  <c r="T10" i="68" a="1"/>
  <c r="T10" i="68" s="1"/>
  <c r="S10" i="68" a="1"/>
  <c r="S10" i="68" s="1"/>
  <c r="R10" i="68" a="1"/>
  <c r="R10" i="68" s="1"/>
  <c r="Q10" i="68" a="1"/>
  <c r="Q10" i="68" s="1"/>
  <c r="P10" i="68" a="1"/>
  <c r="P10" i="68" s="1"/>
  <c r="O10" i="68" a="1"/>
  <c r="O10" i="68" s="1"/>
  <c r="N10" i="68" a="1"/>
  <c r="N10" i="68" s="1"/>
  <c r="M10" i="68" a="1"/>
  <c r="M10" i="68" s="1"/>
  <c r="L10" i="68" a="1"/>
  <c r="L10" i="68" s="1"/>
  <c r="K10" i="68" a="1"/>
  <c r="K10" i="68" s="1"/>
  <c r="J10" i="68" a="1"/>
  <c r="J10" i="68" s="1"/>
  <c r="I10" i="68" a="1"/>
  <c r="I10" i="68" s="1"/>
  <c r="H10" i="68" a="1"/>
  <c r="H10" i="68" s="1"/>
  <c r="G10" i="68" a="1"/>
  <c r="G10" i="68" s="1"/>
  <c r="F10" i="68" a="1"/>
  <c r="F10" i="68" s="1"/>
  <c r="E10" i="68" a="1"/>
  <c r="E10" i="68" s="1"/>
  <c r="D10" i="68" a="1"/>
  <c r="D10" i="68" s="1"/>
  <c r="C10" i="68"/>
  <c r="W9" i="68" a="1"/>
  <c r="W9" i="68" s="1"/>
  <c r="V9" i="68" a="1"/>
  <c r="V9" i="68" s="1"/>
  <c r="U9" i="68" a="1"/>
  <c r="U9" i="68" s="1"/>
  <c r="T9" i="68" a="1"/>
  <c r="T9" i="68" s="1"/>
  <c r="S9" i="68" a="1"/>
  <c r="S9" i="68" s="1"/>
  <c r="R9" i="68" a="1"/>
  <c r="R9" i="68" s="1"/>
  <c r="Q9" i="68" a="1"/>
  <c r="Q9" i="68" s="1"/>
  <c r="P9" i="68" a="1"/>
  <c r="P9" i="68" s="1"/>
  <c r="O9" i="68" a="1"/>
  <c r="O9" i="68" s="1"/>
  <c r="N9" i="68" a="1"/>
  <c r="N9" i="68" s="1"/>
  <c r="M9" i="68" a="1"/>
  <c r="M9" i="68" s="1"/>
  <c r="L9" i="68" a="1"/>
  <c r="L9" i="68" s="1"/>
  <c r="K9" i="68" a="1"/>
  <c r="K9" i="68" s="1"/>
  <c r="J9" i="68" a="1"/>
  <c r="J9" i="68" s="1"/>
  <c r="I9" i="68" a="1"/>
  <c r="I9" i="68" s="1"/>
  <c r="H9" i="68" a="1"/>
  <c r="H9" i="68" s="1"/>
  <c r="G9" i="68" a="1"/>
  <c r="G9" i="68" s="1"/>
  <c r="F9" i="68" a="1"/>
  <c r="F9" i="68" s="1"/>
  <c r="E9" i="68" a="1"/>
  <c r="E9" i="68" s="1"/>
  <c r="D9" i="68" a="1"/>
  <c r="D9" i="68" s="1"/>
  <c r="C9" i="68"/>
  <c r="W8" i="68" a="1"/>
  <c r="W8" i="68" s="1"/>
  <c r="V8" i="68" a="1"/>
  <c r="V8" i="68" s="1"/>
  <c r="U8" i="68" a="1"/>
  <c r="U8" i="68" s="1"/>
  <c r="T8" i="68" a="1"/>
  <c r="T8" i="68" s="1"/>
  <c r="S8" i="68" a="1"/>
  <c r="S8" i="68" s="1"/>
  <c r="R8" i="68" a="1"/>
  <c r="R8" i="68" s="1"/>
  <c r="Q8" i="68" a="1"/>
  <c r="Q8" i="68" s="1"/>
  <c r="P8" i="68" a="1"/>
  <c r="P8" i="68" s="1"/>
  <c r="O8" i="68" a="1"/>
  <c r="O8" i="68" s="1"/>
  <c r="N8" i="68" a="1"/>
  <c r="N8" i="68" s="1"/>
  <c r="M8" i="68" a="1"/>
  <c r="M8" i="68" s="1"/>
  <c r="L8" i="68" a="1"/>
  <c r="L8" i="68" s="1"/>
  <c r="K8" i="68" a="1"/>
  <c r="K8" i="68" s="1"/>
  <c r="J8" i="68" a="1"/>
  <c r="J8" i="68" s="1"/>
  <c r="I8" i="68" a="1"/>
  <c r="I8" i="68" s="1"/>
  <c r="H8" i="68" a="1"/>
  <c r="H8" i="68" s="1"/>
  <c r="G8" i="68" a="1"/>
  <c r="G8" i="68" s="1"/>
  <c r="F8" i="68" a="1"/>
  <c r="F8" i="68" s="1"/>
  <c r="E8" i="68" a="1"/>
  <c r="E8" i="68" s="1"/>
  <c r="D8" i="68" a="1"/>
  <c r="D8" i="68" s="1"/>
  <c r="C8" i="68"/>
  <c r="C7" i="68"/>
  <c r="C6" i="68"/>
  <c r="C5" i="68"/>
  <c r="C4" i="68"/>
  <c r="W21" i="67" a="1"/>
  <c r="W21" i="67" s="1"/>
  <c r="V21" i="67" a="1"/>
  <c r="V21" i="67" s="1"/>
  <c r="U21" i="67" a="1"/>
  <c r="U21" i="67" s="1"/>
  <c r="T21" i="67" a="1"/>
  <c r="T21" i="67" s="1"/>
  <c r="S21" i="67" a="1"/>
  <c r="S21" i="67" s="1"/>
  <c r="R21" i="67" a="1"/>
  <c r="R21" i="67" s="1"/>
  <c r="Q21" i="67" a="1"/>
  <c r="Q21" i="67" s="1"/>
  <c r="P21" i="67" a="1"/>
  <c r="P21" i="67" s="1"/>
  <c r="O21" i="67" a="1"/>
  <c r="O21" i="67" s="1"/>
  <c r="N21" i="67" a="1"/>
  <c r="N21" i="67" s="1"/>
  <c r="M21" i="67" a="1"/>
  <c r="M21" i="67" s="1"/>
  <c r="L21" i="67" a="1"/>
  <c r="L21" i="67" s="1"/>
  <c r="K21" i="67" a="1"/>
  <c r="K21" i="67" s="1"/>
  <c r="J21" i="67" a="1"/>
  <c r="J21" i="67" s="1"/>
  <c r="I21" i="67" a="1"/>
  <c r="I21" i="67" s="1"/>
  <c r="H21" i="67" a="1"/>
  <c r="H21" i="67" s="1"/>
  <c r="G21" i="67" a="1"/>
  <c r="G21" i="67" s="1"/>
  <c r="F21" i="67" a="1"/>
  <c r="F21" i="67" s="1"/>
  <c r="E21" i="67" a="1"/>
  <c r="E21" i="67" s="1"/>
  <c r="D21" i="67" a="1"/>
  <c r="D21" i="67" s="1"/>
  <c r="C21" i="67"/>
  <c r="W20" i="67" a="1"/>
  <c r="W20" i="67" s="1"/>
  <c r="V20" i="67" a="1"/>
  <c r="V20" i="67" s="1"/>
  <c r="U20" i="67" a="1"/>
  <c r="U20" i="67" s="1"/>
  <c r="T20" i="67" a="1"/>
  <c r="T20" i="67" s="1"/>
  <c r="S20" i="67" a="1"/>
  <c r="S20" i="67" s="1"/>
  <c r="R20" i="67" a="1"/>
  <c r="R20" i="67" s="1"/>
  <c r="Q20" i="67" a="1"/>
  <c r="Q20" i="67" s="1"/>
  <c r="P20" i="67" a="1"/>
  <c r="P20" i="67" s="1"/>
  <c r="O20" i="67" a="1"/>
  <c r="O20" i="67" s="1"/>
  <c r="N20" i="67" a="1"/>
  <c r="N20" i="67" s="1"/>
  <c r="M20" i="67" a="1"/>
  <c r="M20" i="67" s="1"/>
  <c r="L20" i="67" a="1"/>
  <c r="L20" i="67" s="1"/>
  <c r="K20" i="67" a="1"/>
  <c r="K20" i="67" s="1"/>
  <c r="J20" i="67" a="1"/>
  <c r="J20" i="67" s="1"/>
  <c r="I20" i="67" a="1"/>
  <c r="I20" i="67" s="1"/>
  <c r="H20" i="67" a="1"/>
  <c r="H20" i="67" s="1"/>
  <c r="G20" i="67" a="1"/>
  <c r="G20" i="67" s="1"/>
  <c r="F20" i="67" a="1"/>
  <c r="F20" i="67" s="1"/>
  <c r="E20" i="67" a="1"/>
  <c r="E20" i="67" s="1"/>
  <c r="D20" i="67" a="1"/>
  <c r="D20" i="67" s="1"/>
  <c r="C20" i="67"/>
  <c r="W19" i="67" a="1"/>
  <c r="W19" i="67" s="1"/>
  <c r="V19" i="67" a="1"/>
  <c r="V19" i="67" s="1"/>
  <c r="U19" i="67" a="1"/>
  <c r="U19" i="67" s="1"/>
  <c r="T19" i="67" a="1"/>
  <c r="T19" i="67" s="1"/>
  <c r="S19" i="67" a="1"/>
  <c r="S19" i="67" s="1"/>
  <c r="R19" i="67" a="1"/>
  <c r="R19" i="67" s="1"/>
  <c r="Q19" i="67" a="1"/>
  <c r="Q19" i="67" s="1"/>
  <c r="P19" i="67" a="1"/>
  <c r="P19" i="67" s="1"/>
  <c r="O19" i="67" a="1"/>
  <c r="O19" i="67" s="1"/>
  <c r="N19" i="67" a="1"/>
  <c r="N19" i="67" s="1"/>
  <c r="M19" i="67" a="1"/>
  <c r="M19" i="67" s="1"/>
  <c r="L19" i="67" a="1"/>
  <c r="L19" i="67" s="1"/>
  <c r="K19" i="67" a="1"/>
  <c r="K19" i="67" s="1"/>
  <c r="J19" i="67" a="1"/>
  <c r="J19" i="67" s="1"/>
  <c r="I19" i="67" a="1"/>
  <c r="I19" i="67" s="1"/>
  <c r="H19" i="67" a="1"/>
  <c r="H19" i="67" s="1"/>
  <c r="G19" i="67" a="1"/>
  <c r="G19" i="67" s="1"/>
  <c r="F19" i="67" a="1"/>
  <c r="F19" i="67" s="1"/>
  <c r="E19" i="67" a="1"/>
  <c r="E19" i="67" s="1"/>
  <c r="D19" i="67" a="1"/>
  <c r="D19" i="67" s="1"/>
  <c r="C19" i="67"/>
  <c r="W18" i="67" a="1"/>
  <c r="W18" i="67" s="1"/>
  <c r="V18" i="67" a="1"/>
  <c r="V18" i="67" s="1"/>
  <c r="U18" i="67" a="1"/>
  <c r="U18" i="67" s="1"/>
  <c r="T18" i="67" a="1"/>
  <c r="T18" i="67" s="1"/>
  <c r="S18" i="67" a="1"/>
  <c r="S18" i="67" s="1"/>
  <c r="R18" i="67" a="1"/>
  <c r="R18" i="67" s="1"/>
  <c r="Q18" i="67" a="1"/>
  <c r="Q18" i="67" s="1"/>
  <c r="P18" i="67" a="1"/>
  <c r="P18" i="67" s="1"/>
  <c r="O18" i="67" a="1"/>
  <c r="O18" i="67" s="1"/>
  <c r="N18" i="67" a="1"/>
  <c r="N18" i="67" s="1"/>
  <c r="M18" i="67" a="1"/>
  <c r="M18" i="67" s="1"/>
  <c r="L18" i="67" a="1"/>
  <c r="L18" i="67" s="1"/>
  <c r="K18" i="67" a="1"/>
  <c r="K18" i="67" s="1"/>
  <c r="J18" i="67" a="1"/>
  <c r="J18" i="67" s="1"/>
  <c r="I18" i="67" a="1"/>
  <c r="I18" i="67" s="1"/>
  <c r="H18" i="67" a="1"/>
  <c r="H18" i="67" s="1"/>
  <c r="G18" i="67" a="1"/>
  <c r="G18" i="67" s="1"/>
  <c r="F18" i="67" a="1"/>
  <c r="F18" i="67" s="1"/>
  <c r="E18" i="67" a="1"/>
  <c r="E18" i="67" s="1"/>
  <c r="D18" i="67" a="1"/>
  <c r="D18" i="67" s="1"/>
  <c r="C18" i="67"/>
  <c r="W17" i="67" a="1"/>
  <c r="W17" i="67" s="1"/>
  <c r="V17" i="67" a="1"/>
  <c r="V17" i="67" s="1"/>
  <c r="U17" i="67" a="1"/>
  <c r="U17" i="67" s="1"/>
  <c r="T17" i="67" a="1"/>
  <c r="T17" i="67" s="1"/>
  <c r="S17" i="67" a="1"/>
  <c r="S17" i="67" s="1"/>
  <c r="R17" i="67" a="1"/>
  <c r="R17" i="67" s="1"/>
  <c r="Q17" i="67" a="1"/>
  <c r="Q17" i="67" s="1"/>
  <c r="P17" i="67" a="1"/>
  <c r="P17" i="67" s="1"/>
  <c r="O17" i="67" a="1"/>
  <c r="O17" i="67" s="1"/>
  <c r="N17" i="67" a="1"/>
  <c r="N17" i="67" s="1"/>
  <c r="M17" i="67" a="1"/>
  <c r="M17" i="67" s="1"/>
  <c r="L17" i="67" a="1"/>
  <c r="L17" i="67" s="1"/>
  <c r="K17" i="67" a="1"/>
  <c r="K17" i="67" s="1"/>
  <c r="J17" i="67" a="1"/>
  <c r="J17" i="67" s="1"/>
  <c r="I17" i="67" a="1"/>
  <c r="I17" i="67" s="1"/>
  <c r="H17" i="67" a="1"/>
  <c r="H17" i="67" s="1"/>
  <c r="G17" i="67" a="1"/>
  <c r="G17" i="67" s="1"/>
  <c r="F17" i="67" a="1"/>
  <c r="F17" i="67" s="1"/>
  <c r="E17" i="67" a="1"/>
  <c r="E17" i="67" s="1"/>
  <c r="D17" i="67" a="1"/>
  <c r="D17" i="67" s="1"/>
  <c r="C17" i="67"/>
  <c r="W16" i="67" a="1"/>
  <c r="W16" i="67" s="1"/>
  <c r="V16" i="67" a="1"/>
  <c r="V16" i="67" s="1"/>
  <c r="U16" i="67" a="1"/>
  <c r="U16" i="67" s="1"/>
  <c r="T16" i="67" a="1"/>
  <c r="T16" i="67" s="1"/>
  <c r="S16" i="67" a="1"/>
  <c r="S16" i="67" s="1"/>
  <c r="R16" i="67" a="1"/>
  <c r="R16" i="67" s="1"/>
  <c r="Q16" i="67" a="1"/>
  <c r="Q16" i="67" s="1"/>
  <c r="P16" i="67" a="1"/>
  <c r="P16" i="67" s="1"/>
  <c r="O16" i="67" a="1"/>
  <c r="O16" i="67" s="1"/>
  <c r="N16" i="67" a="1"/>
  <c r="N16" i="67" s="1"/>
  <c r="M16" i="67" a="1"/>
  <c r="M16" i="67" s="1"/>
  <c r="L16" i="67" a="1"/>
  <c r="L16" i="67" s="1"/>
  <c r="K16" i="67" a="1"/>
  <c r="K16" i="67" s="1"/>
  <c r="J16" i="67" a="1"/>
  <c r="J16" i="67" s="1"/>
  <c r="I16" i="67" a="1"/>
  <c r="I16" i="67" s="1"/>
  <c r="H16" i="67" a="1"/>
  <c r="H16" i="67" s="1"/>
  <c r="G16" i="67" a="1"/>
  <c r="G16" i="67" s="1"/>
  <c r="F16" i="67" a="1"/>
  <c r="F16" i="67" s="1"/>
  <c r="E16" i="67" a="1"/>
  <c r="E16" i="67" s="1"/>
  <c r="D16" i="67" a="1"/>
  <c r="D16" i="67" s="1"/>
  <c r="C16" i="67"/>
  <c r="W15" i="67" a="1"/>
  <c r="W15" i="67" s="1"/>
  <c r="V15" i="67" a="1"/>
  <c r="V15" i="67" s="1"/>
  <c r="U15" i="67" a="1"/>
  <c r="U15" i="67" s="1"/>
  <c r="T15" i="67" a="1"/>
  <c r="T15" i="67" s="1"/>
  <c r="S15" i="67" a="1"/>
  <c r="S15" i="67" s="1"/>
  <c r="R15" i="67" a="1"/>
  <c r="R15" i="67" s="1"/>
  <c r="Q15" i="67" a="1"/>
  <c r="Q15" i="67" s="1"/>
  <c r="P15" i="67" a="1"/>
  <c r="P15" i="67" s="1"/>
  <c r="O15" i="67" a="1"/>
  <c r="O15" i="67" s="1"/>
  <c r="N15" i="67" a="1"/>
  <c r="N15" i="67" s="1"/>
  <c r="M15" i="67" a="1"/>
  <c r="M15" i="67" s="1"/>
  <c r="L15" i="67" a="1"/>
  <c r="L15" i="67" s="1"/>
  <c r="K15" i="67" a="1"/>
  <c r="K15" i="67" s="1"/>
  <c r="J15" i="67" a="1"/>
  <c r="J15" i="67" s="1"/>
  <c r="I15" i="67" a="1"/>
  <c r="I15" i="67" s="1"/>
  <c r="H15" i="67" a="1"/>
  <c r="H15" i="67" s="1"/>
  <c r="G15" i="67" a="1"/>
  <c r="G15" i="67" s="1"/>
  <c r="F15" i="67" a="1"/>
  <c r="F15" i="67" s="1"/>
  <c r="E15" i="67" a="1"/>
  <c r="E15" i="67" s="1"/>
  <c r="D15" i="67" a="1"/>
  <c r="D15" i="67" s="1"/>
  <c r="C15" i="67"/>
  <c r="W14" i="67" a="1"/>
  <c r="W14" i="67" s="1"/>
  <c r="V14" i="67" a="1"/>
  <c r="V14" i="67" s="1"/>
  <c r="U14" i="67" a="1"/>
  <c r="U14" i="67" s="1"/>
  <c r="T14" i="67" a="1"/>
  <c r="T14" i="67" s="1"/>
  <c r="S14" i="67" a="1"/>
  <c r="S14" i="67" s="1"/>
  <c r="R14" i="67" a="1"/>
  <c r="R14" i="67" s="1"/>
  <c r="Q14" i="67" a="1"/>
  <c r="Q14" i="67" s="1"/>
  <c r="P14" i="67" a="1"/>
  <c r="P14" i="67" s="1"/>
  <c r="O14" i="67" a="1"/>
  <c r="O14" i="67" s="1"/>
  <c r="N14" i="67" a="1"/>
  <c r="N14" i="67" s="1"/>
  <c r="M14" i="67" a="1"/>
  <c r="M14" i="67" s="1"/>
  <c r="L14" i="67" a="1"/>
  <c r="L14" i="67" s="1"/>
  <c r="K14" i="67" a="1"/>
  <c r="K14" i="67" s="1"/>
  <c r="J14" i="67" a="1"/>
  <c r="J14" i="67" s="1"/>
  <c r="I14" i="67" a="1"/>
  <c r="I14" i="67" s="1"/>
  <c r="H14" i="67" a="1"/>
  <c r="H14" i="67" s="1"/>
  <c r="G14" i="67" a="1"/>
  <c r="G14" i="67" s="1"/>
  <c r="F14" i="67" a="1"/>
  <c r="F14" i="67" s="1"/>
  <c r="E14" i="67" a="1"/>
  <c r="E14" i="67" s="1"/>
  <c r="D14" i="67" a="1"/>
  <c r="D14" i="67" s="1"/>
  <c r="C14" i="67"/>
  <c r="W13" i="67" a="1"/>
  <c r="W13" i="67" s="1"/>
  <c r="V13" i="67" a="1"/>
  <c r="V13" i="67" s="1"/>
  <c r="U13" i="67" a="1"/>
  <c r="U13" i="67" s="1"/>
  <c r="T13" i="67" a="1"/>
  <c r="T13" i="67" s="1"/>
  <c r="S13" i="67" a="1"/>
  <c r="S13" i="67" s="1"/>
  <c r="R13" i="67" a="1"/>
  <c r="R13" i="67" s="1"/>
  <c r="Q13" i="67" a="1"/>
  <c r="Q13" i="67" s="1"/>
  <c r="P13" i="67" a="1"/>
  <c r="P13" i="67" s="1"/>
  <c r="O13" i="67" a="1"/>
  <c r="O13" i="67" s="1"/>
  <c r="N13" i="67" a="1"/>
  <c r="N13" i="67" s="1"/>
  <c r="M13" i="67" a="1"/>
  <c r="M13" i="67" s="1"/>
  <c r="L13" i="67" a="1"/>
  <c r="L13" i="67" s="1"/>
  <c r="K13" i="67" a="1"/>
  <c r="K13" i="67" s="1"/>
  <c r="J13" i="67" a="1"/>
  <c r="J13" i="67" s="1"/>
  <c r="I13" i="67" a="1"/>
  <c r="I13" i="67" s="1"/>
  <c r="H13" i="67" a="1"/>
  <c r="H13" i="67" s="1"/>
  <c r="G13" i="67" a="1"/>
  <c r="G13" i="67" s="1"/>
  <c r="F13" i="67" a="1"/>
  <c r="F13" i="67" s="1"/>
  <c r="E13" i="67" a="1"/>
  <c r="E13" i="67" s="1"/>
  <c r="D13" i="67" a="1"/>
  <c r="D13" i="67" s="1"/>
  <c r="C13" i="67"/>
  <c r="W12" i="67" a="1"/>
  <c r="W12" i="67" s="1"/>
  <c r="V12" i="67" a="1"/>
  <c r="V12" i="67" s="1"/>
  <c r="U12" i="67" a="1"/>
  <c r="U12" i="67" s="1"/>
  <c r="T12" i="67" a="1"/>
  <c r="T12" i="67" s="1"/>
  <c r="S12" i="67" a="1"/>
  <c r="S12" i="67" s="1"/>
  <c r="R12" i="67" a="1"/>
  <c r="R12" i="67" s="1"/>
  <c r="Q12" i="67" a="1"/>
  <c r="Q12" i="67" s="1"/>
  <c r="P12" i="67" a="1"/>
  <c r="P12" i="67" s="1"/>
  <c r="O12" i="67" a="1"/>
  <c r="O12" i="67" s="1"/>
  <c r="N12" i="67" a="1"/>
  <c r="N12" i="67" s="1"/>
  <c r="M12" i="67" a="1"/>
  <c r="M12" i="67" s="1"/>
  <c r="L12" i="67" a="1"/>
  <c r="L12" i="67" s="1"/>
  <c r="K12" i="67" a="1"/>
  <c r="K12" i="67" s="1"/>
  <c r="J12" i="67" a="1"/>
  <c r="J12" i="67" s="1"/>
  <c r="I12" i="67" a="1"/>
  <c r="I12" i="67" s="1"/>
  <c r="H12" i="67" a="1"/>
  <c r="H12" i="67" s="1"/>
  <c r="G12" i="67" a="1"/>
  <c r="G12" i="67" s="1"/>
  <c r="F12" i="67" a="1"/>
  <c r="F12" i="67" s="1"/>
  <c r="E12" i="67" a="1"/>
  <c r="E12" i="67" s="1"/>
  <c r="D12" i="67" a="1"/>
  <c r="D12" i="67" s="1"/>
  <c r="C12" i="67"/>
  <c r="W11" i="67" a="1"/>
  <c r="W11" i="67" s="1"/>
  <c r="V11" i="67" a="1"/>
  <c r="V11" i="67" s="1"/>
  <c r="U11" i="67" a="1"/>
  <c r="U11" i="67" s="1"/>
  <c r="T11" i="67" a="1"/>
  <c r="T11" i="67" s="1"/>
  <c r="S11" i="67" a="1"/>
  <c r="S11" i="67" s="1"/>
  <c r="R11" i="67" a="1"/>
  <c r="R11" i="67" s="1"/>
  <c r="Q11" i="67" a="1"/>
  <c r="Q11" i="67" s="1"/>
  <c r="P11" i="67" a="1"/>
  <c r="P11" i="67" s="1"/>
  <c r="O11" i="67" a="1"/>
  <c r="O11" i="67" s="1"/>
  <c r="N11" i="67" a="1"/>
  <c r="N11" i="67" s="1"/>
  <c r="M11" i="67" a="1"/>
  <c r="M11" i="67" s="1"/>
  <c r="L11" i="67" a="1"/>
  <c r="L11" i="67" s="1"/>
  <c r="K11" i="67" a="1"/>
  <c r="K11" i="67" s="1"/>
  <c r="J11" i="67" a="1"/>
  <c r="J11" i="67" s="1"/>
  <c r="I11" i="67" a="1"/>
  <c r="I11" i="67" s="1"/>
  <c r="H11" i="67" a="1"/>
  <c r="H11" i="67" s="1"/>
  <c r="G11" i="67" a="1"/>
  <c r="G11" i="67" s="1"/>
  <c r="F11" i="67" a="1"/>
  <c r="F11" i="67" s="1"/>
  <c r="E11" i="67" a="1"/>
  <c r="E11" i="67" s="1"/>
  <c r="D11" i="67" a="1"/>
  <c r="D11" i="67" s="1"/>
  <c r="C11" i="67"/>
  <c r="W10" i="67" a="1"/>
  <c r="W10" i="67" s="1"/>
  <c r="V10" i="67" a="1"/>
  <c r="V10" i="67" s="1"/>
  <c r="U10" i="67" a="1"/>
  <c r="U10" i="67" s="1"/>
  <c r="T10" i="67" a="1"/>
  <c r="T10" i="67" s="1"/>
  <c r="S10" i="67" a="1"/>
  <c r="S10" i="67" s="1"/>
  <c r="R10" i="67" a="1"/>
  <c r="R10" i="67" s="1"/>
  <c r="Q10" i="67" a="1"/>
  <c r="Q10" i="67" s="1"/>
  <c r="P10" i="67" a="1"/>
  <c r="P10" i="67" s="1"/>
  <c r="O10" i="67" a="1"/>
  <c r="O10" i="67" s="1"/>
  <c r="N10" i="67" a="1"/>
  <c r="N10" i="67" s="1"/>
  <c r="M10" i="67" a="1"/>
  <c r="M10" i="67" s="1"/>
  <c r="L10" i="67" a="1"/>
  <c r="L10" i="67" s="1"/>
  <c r="K10" i="67" a="1"/>
  <c r="K10" i="67" s="1"/>
  <c r="J10" i="67" a="1"/>
  <c r="J10" i="67" s="1"/>
  <c r="I10" i="67" a="1"/>
  <c r="I10" i="67" s="1"/>
  <c r="H10" i="67" a="1"/>
  <c r="H10" i="67" s="1"/>
  <c r="G10" i="67" a="1"/>
  <c r="G10" i="67" s="1"/>
  <c r="F10" i="67" a="1"/>
  <c r="F10" i="67" s="1"/>
  <c r="E10" i="67" a="1"/>
  <c r="E10" i="67" s="1"/>
  <c r="D10" i="67" a="1"/>
  <c r="D10" i="67" s="1"/>
  <c r="C10" i="67"/>
  <c r="W9" i="67" a="1"/>
  <c r="W9" i="67" s="1"/>
  <c r="V9" i="67" a="1"/>
  <c r="V9" i="67" s="1"/>
  <c r="U9" i="67" a="1"/>
  <c r="U9" i="67" s="1"/>
  <c r="T9" i="67" a="1"/>
  <c r="T9" i="67" s="1"/>
  <c r="S9" i="67" a="1"/>
  <c r="S9" i="67" s="1"/>
  <c r="R9" i="67" a="1"/>
  <c r="R9" i="67" s="1"/>
  <c r="Q9" i="67" a="1"/>
  <c r="Q9" i="67" s="1"/>
  <c r="P9" i="67" a="1"/>
  <c r="P9" i="67" s="1"/>
  <c r="O9" i="67" a="1"/>
  <c r="O9" i="67" s="1"/>
  <c r="N9" i="67" a="1"/>
  <c r="N9" i="67" s="1"/>
  <c r="M9" i="67" a="1"/>
  <c r="M9" i="67" s="1"/>
  <c r="L9" i="67" a="1"/>
  <c r="L9" i="67" s="1"/>
  <c r="K9" i="67" a="1"/>
  <c r="K9" i="67" s="1"/>
  <c r="J9" i="67" a="1"/>
  <c r="J9" i="67" s="1"/>
  <c r="I9" i="67" a="1"/>
  <c r="I9" i="67" s="1"/>
  <c r="H9" i="67" a="1"/>
  <c r="H9" i="67" s="1"/>
  <c r="G9" i="67" a="1"/>
  <c r="G9" i="67" s="1"/>
  <c r="F9" i="67" a="1"/>
  <c r="F9" i="67" s="1"/>
  <c r="E9" i="67" a="1"/>
  <c r="E9" i="67" s="1"/>
  <c r="D9" i="67" a="1"/>
  <c r="D9" i="67" s="1"/>
  <c r="C9" i="67"/>
  <c r="W8" i="67" a="1"/>
  <c r="W8" i="67" s="1"/>
  <c r="V8" i="67" a="1"/>
  <c r="V8" i="67" s="1"/>
  <c r="U8" i="67" a="1"/>
  <c r="U8" i="67" s="1"/>
  <c r="T8" i="67" a="1"/>
  <c r="T8" i="67" s="1"/>
  <c r="S8" i="67" a="1"/>
  <c r="S8" i="67" s="1"/>
  <c r="R8" i="67" a="1"/>
  <c r="R8" i="67" s="1"/>
  <c r="Q8" i="67" a="1"/>
  <c r="Q8" i="67" s="1"/>
  <c r="P8" i="67" a="1"/>
  <c r="P8" i="67" s="1"/>
  <c r="O8" i="67" a="1"/>
  <c r="O8" i="67" s="1"/>
  <c r="N8" i="67" a="1"/>
  <c r="N8" i="67" s="1"/>
  <c r="M8" i="67" a="1"/>
  <c r="M8" i="67" s="1"/>
  <c r="L8" i="67" a="1"/>
  <c r="L8" i="67" s="1"/>
  <c r="K8" i="67" a="1"/>
  <c r="K8" i="67" s="1"/>
  <c r="J8" i="67" a="1"/>
  <c r="J8" i="67" s="1"/>
  <c r="I8" i="67" a="1"/>
  <c r="I8" i="67" s="1"/>
  <c r="H8" i="67" a="1"/>
  <c r="H8" i="67" s="1"/>
  <c r="G8" i="67" a="1"/>
  <c r="G8" i="67" s="1"/>
  <c r="F8" i="67" a="1"/>
  <c r="F8" i="67" s="1"/>
  <c r="E8" i="67" a="1"/>
  <c r="E8" i="67" s="1"/>
  <c r="D8" i="67" a="1"/>
  <c r="D8" i="67" s="1"/>
  <c r="C8" i="67"/>
  <c r="C7" i="67"/>
  <c r="C6" i="67"/>
  <c r="C5" i="67"/>
  <c r="C4" i="67"/>
  <c r="W21" i="66" a="1"/>
  <c r="W21" i="66" s="1"/>
  <c r="V21" i="66" a="1"/>
  <c r="V21" i="66" s="1"/>
  <c r="U21" i="66" a="1"/>
  <c r="U21" i="66" s="1"/>
  <c r="T21" i="66" a="1"/>
  <c r="T21" i="66" s="1"/>
  <c r="S21" i="66" a="1"/>
  <c r="S21" i="66" s="1"/>
  <c r="R21" i="66" a="1"/>
  <c r="R21" i="66" s="1"/>
  <c r="Q21" i="66" a="1"/>
  <c r="Q21" i="66" s="1"/>
  <c r="P21" i="66" a="1"/>
  <c r="P21" i="66" s="1"/>
  <c r="O21" i="66" a="1"/>
  <c r="O21" i="66" s="1"/>
  <c r="N21" i="66" a="1"/>
  <c r="N21" i="66" s="1"/>
  <c r="M21" i="66" a="1"/>
  <c r="M21" i="66" s="1"/>
  <c r="L21" i="66" a="1"/>
  <c r="L21" i="66" s="1"/>
  <c r="K21" i="66" a="1"/>
  <c r="K21" i="66" s="1"/>
  <c r="J21" i="66" a="1"/>
  <c r="J21" i="66" s="1"/>
  <c r="I21" i="66" a="1"/>
  <c r="I21" i="66" s="1"/>
  <c r="H21" i="66" a="1"/>
  <c r="H21" i="66" s="1"/>
  <c r="G21" i="66" a="1"/>
  <c r="G21" i="66" s="1"/>
  <c r="F21" i="66" a="1"/>
  <c r="F21" i="66" s="1"/>
  <c r="E21" i="66" a="1"/>
  <c r="E21" i="66" s="1"/>
  <c r="D21" i="66" a="1"/>
  <c r="D21" i="66" s="1"/>
  <c r="C21" i="66"/>
  <c r="W20" i="66" a="1"/>
  <c r="W20" i="66" s="1"/>
  <c r="V20" i="66" a="1"/>
  <c r="V20" i="66" s="1"/>
  <c r="U20" i="66" a="1"/>
  <c r="U20" i="66" s="1"/>
  <c r="T20" i="66" a="1"/>
  <c r="T20" i="66" s="1"/>
  <c r="S20" i="66" a="1"/>
  <c r="S20" i="66" s="1"/>
  <c r="R20" i="66" a="1"/>
  <c r="R20" i="66" s="1"/>
  <c r="Q20" i="66" a="1"/>
  <c r="Q20" i="66" s="1"/>
  <c r="P20" i="66" a="1"/>
  <c r="P20" i="66" s="1"/>
  <c r="O20" i="66" a="1"/>
  <c r="O20" i="66" s="1"/>
  <c r="N20" i="66" a="1"/>
  <c r="N20" i="66" s="1"/>
  <c r="M20" i="66" a="1"/>
  <c r="M20" i="66" s="1"/>
  <c r="L20" i="66" a="1"/>
  <c r="L20" i="66" s="1"/>
  <c r="K20" i="66" a="1"/>
  <c r="K20" i="66" s="1"/>
  <c r="J20" i="66" a="1"/>
  <c r="J20" i="66" s="1"/>
  <c r="I20" i="66" a="1"/>
  <c r="I20" i="66" s="1"/>
  <c r="H20" i="66" a="1"/>
  <c r="H20" i="66" s="1"/>
  <c r="G20" i="66" a="1"/>
  <c r="G20" i="66" s="1"/>
  <c r="F20" i="66" a="1"/>
  <c r="F20" i="66" s="1"/>
  <c r="E20" i="66" a="1"/>
  <c r="E20" i="66" s="1"/>
  <c r="D20" i="66" a="1"/>
  <c r="D20" i="66" s="1"/>
  <c r="C20" i="66"/>
  <c r="W19" i="66" a="1"/>
  <c r="W19" i="66" s="1"/>
  <c r="V19" i="66" a="1"/>
  <c r="V19" i="66" s="1"/>
  <c r="U19" i="66" a="1"/>
  <c r="U19" i="66" s="1"/>
  <c r="T19" i="66" a="1"/>
  <c r="T19" i="66" s="1"/>
  <c r="S19" i="66" a="1"/>
  <c r="S19" i="66" s="1"/>
  <c r="R19" i="66" a="1"/>
  <c r="R19" i="66" s="1"/>
  <c r="Q19" i="66" a="1"/>
  <c r="Q19" i="66" s="1"/>
  <c r="P19" i="66" a="1"/>
  <c r="P19" i="66" s="1"/>
  <c r="O19" i="66" a="1"/>
  <c r="O19" i="66" s="1"/>
  <c r="N19" i="66" a="1"/>
  <c r="N19" i="66" s="1"/>
  <c r="M19" i="66" a="1"/>
  <c r="M19" i="66" s="1"/>
  <c r="L19" i="66" a="1"/>
  <c r="L19" i="66" s="1"/>
  <c r="K19" i="66" a="1"/>
  <c r="K19" i="66" s="1"/>
  <c r="J19" i="66" a="1"/>
  <c r="J19" i="66" s="1"/>
  <c r="I19" i="66" a="1"/>
  <c r="I19" i="66" s="1"/>
  <c r="H19" i="66" a="1"/>
  <c r="H19" i="66" s="1"/>
  <c r="G19" i="66" a="1"/>
  <c r="G19" i="66" s="1"/>
  <c r="F19" i="66" a="1"/>
  <c r="F19" i="66" s="1"/>
  <c r="E19" i="66" a="1"/>
  <c r="E19" i="66" s="1"/>
  <c r="D19" i="66" a="1"/>
  <c r="D19" i="66" s="1"/>
  <c r="C19" i="66"/>
  <c r="W18" i="66" a="1"/>
  <c r="W18" i="66" s="1"/>
  <c r="V18" i="66" a="1"/>
  <c r="V18" i="66" s="1"/>
  <c r="U18" i="66" a="1"/>
  <c r="U18" i="66" s="1"/>
  <c r="T18" i="66" a="1"/>
  <c r="T18" i="66" s="1"/>
  <c r="S18" i="66" a="1"/>
  <c r="S18" i="66" s="1"/>
  <c r="R18" i="66" a="1"/>
  <c r="R18" i="66" s="1"/>
  <c r="Q18" i="66" a="1"/>
  <c r="Q18" i="66" s="1"/>
  <c r="P18" i="66" a="1"/>
  <c r="P18" i="66" s="1"/>
  <c r="O18" i="66" a="1"/>
  <c r="O18" i="66" s="1"/>
  <c r="N18" i="66" a="1"/>
  <c r="N18" i="66" s="1"/>
  <c r="M18" i="66" a="1"/>
  <c r="M18" i="66" s="1"/>
  <c r="L18" i="66" a="1"/>
  <c r="L18" i="66" s="1"/>
  <c r="K18" i="66" a="1"/>
  <c r="K18" i="66" s="1"/>
  <c r="J18" i="66" a="1"/>
  <c r="J18" i="66" s="1"/>
  <c r="I18" i="66" a="1"/>
  <c r="I18" i="66" s="1"/>
  <c r="H18" i="66" a="1"/>
  <c r="H18" i="66" s="1"/>
  <c r="G18" i="66" a="1"/>
  <c r="G18" i="66" s="1"/>
  <c r="F18" i="66" a="1"/>
  <c r="F18" i="66" s="1"/>
  <c r="E18" i="66" a="1"/>
  <c r="E18" i="66" s="1"/>
  <c r="D18" i="66" a="1"/>
  <c r="D18" i="66" s="1"/>
  <c r="C18" i="66"/>
  <c r="W17" i="66" a="1"/>
  <c r="W17" i="66" s="1"/>
  <c r="V17" i="66" a="1"/>
  <c r="V17" i="66" s="1"/>
  <c r="U17" i="66" a="1"/>
  <c r="U17" i="66" s="1"/>
  <c r="T17" i="66" a="1"/>
  <c r="T17" i="66" s="1"/>
  <c r="S17" i="66" a="1"/>
  <c r="S17" i="66" s="1"/>
  <c r="R17" i="66" a="1"/>
  <c r="R17" i="66" s="1"/>
  <c r="Q17" i="66" a="1"/>
  <c r="Q17" i="66" s="1"/>
  <c r="P17" i="66" a="1"/>
  <c r="P17" i="66" s="1"/>
  <c r="O17" i="66" a="1"/>
  <c r="O17" i="66" s="1"/>
  <c r="N17" i="66" a="1"/>
  <c r="N17" i="66" s="1"/>
  <c r="M17" i="66" a="1"/>
  <c r="M17" i="66" s="1"/>
  <c r="L17" i="66" a="1"/>
  <c r="L17" i="66" s="1"/>
  <c r="K17" i="66" a="1"/>
  <c r="K17" i="66" s="1"/>
  <c r="J17" i="66" a="1"/>
  <c r="J17" i="66" s="1"/>
  <c r="I17" i="66" a="1"/>
  <c r="I17" i="66" s="1"/>
  <c r="H17" i="66" a="1"/>
  <c r="H17" i="66" s="1"/>
  <c r="G17" i="66" a="1"/>
  <c r="G17" i="66" s="1"/>
  <c r="F17" i="66" a="1"/>
  <c r="F17" i="66" s="1"/>
  <c r="E17" i="66" a="1"/>
  <c r="E17" i="66" s="1"/>
  <c r="D17" i="66" a="1"/>
  <c r="D17" i="66" s="1"/>
  <c r="C17" i="66"/>
  <c r="W16" i="66" a="1"/>
  <c r="W16" i="66" s="1"/>
  <c r="V16" i="66" a="1"/>
  <c r="V16" i="66" s="1"/>
  <c r="U16" i="66" a="1"/>
  <c r="U16" i="66" s="1"/>
  <c r="T16" i="66" a="1"/>
  <c r="T16" i="66" s="1"/>
  <c r="S16" i="66" a="1"/>
  <c r="S16" i="66" s="1"/>
  <c r="R16" i="66" a="1"/>
  <c r="R16" i="66" s="1"/>
  <c r="Q16" i="66" a="1"/>
  <c r="Q16" i="66" s="1"/>
  <c r="P16" i="66" a="1"/>
  <c r="P16" i="66" s="1"/>
  <c r="O16" i="66" a="1"/>
  <c r="O16" i="66" s="1"/>
  <c r="N16" i="66" a="1"/>
  <c r="N16" i="66" s="1"/>
  <c r="M16" i="66" a="1"/>
  <c r="M16" i="66" s="1"/>
  <c r="L16" i="66" a="1"/>
  <c r="L16" i="66" s="1"/>
  <c r="K16" i="66" a="1"/>
  <c r="K16" i="66" s="1"/>
  <c r="J16" i="66" a="1"/>
  <c r="J16" i="66" s="1"/>
  <c r="I16" i="66" a="1"/>
  <c r="I16" i="66" s="1"/>
  <c r="H16" i="66" a="1"/>
  <c r="H16" i="66" s="1"/>
  <c r="G16" i="66" a="1"/>
  <c r="G16" i="66" s="1"/>
  <c r="F16" i="66" a="1"/>
  <c r="F16" i="66" s="1"/>
  <c r="E16" i="66" a="1"/>
  <c r="E16" i="66" s="1"/>
  <c r="D16" i="66" a="1"/>
  <c r="D16" i="66" s="1"/>
  <c r="C16" i="66"/>
  <c r="W15" i="66" a="1"/>
  <c r="W15" i="66" s="1"/>
  <c r="V15" i="66" a="1"/>
  <c r="V15" i="66" s="1"/>
  <c r="U15" i="66" a="1"/>
  <c r="U15" i="66" s="1"/>
  <c r="T15" i="66" a="1"/>
  <c r="T15" i="66" s="1"/>
  <c r="S15" i="66" a="1"/>
  <c r="S15" i="66" s="1"/>
  <c r="R15" i="66" a="1"/>
  <c r="R15" i="66" s="1"/>
  <c r="Q15" i="66" a="1"/>
  <c r="Q15" i="66" s="1"/>
  <c r="P15" i="66" a="1"/>
  <c r="P15" i="66" s="1"/>
  <c r="O15" i="66" a="1"/>
  <c r="O15" i="66" s="1"/>
  <c r="N15" i="66" a="1"/>
  <c r="N15" i="66" s="1"/>
  <c r="M15" i="66" a="1"/>
  <c r="M15" i="66" s="1"/>
  <c r="L15" i="66" a="1"/>
  <c r="L15" i="66" s="1"/>
  <c r="K15" i="66" a="1"/>
  <c r="K15" i="66" s="1"/>
  <c r="J15" i="66" a="1"/>
  <c r="J15" i="66" s="1"/>
  <c r="I15" i="66" a="1"/>
  <c r="I15" i="66" s="1"/>
  <c r="H15" i="66" a="1"/>
  <c r="H15" i="66" s="1"/>
  <c r="G15" i="66" a="1"/>
  <c r="G15" i="66" s="1"/>
  <c r="F15" i="66" a="1"/>
  <c r="F15" i="66" s="1"/>
  <c r="E15" i="66" a="1"/>
  <c r="E15" i="66" s="1"/>
  <c r="D15" i="66" a="1"/>
  <c r="D15" i="66" s="1"/>
  <c r="C15" i="66"/>
  <c r="W14" i="66" a="1"/>
  <c r="W14" i="66" s="1"/>
  <c r="V14" i="66" a="1"/>
  <c r="V14" i="66" s="1"/>
  <c r="U14" i="66" a="1"/>
  <c r="U14" i="66" s="1"/>
  <c r="T14" i="66" a="1"/>
  <c r="T14" i="66" s="1"/>
  <c r="S14" i="66" a="1"/>
  <c r="S14" i="66" s="1"/>
  <c r="R14" i="66" a="1"/>
  <c r="R14" i="66" s="1"/>
  <c r="Q14" i="66" a="1"/>
  <c r="Q14" i="66" s="1"/>
  <c r="P14" i="66" a="1"/>
  <c r="P14" i="66" s="1"/>
  <c r="O14" i="66" a="1"/>
  <c r="O14" i="66" s="1"/>
  <c r="N14" i="66" a="1"/>
  <c r="N14" i="66" s="1"/>
  <c r="M14" i="66" a="1"/>
  <c r="M14" i="66" s="1"/>
  <c r="L14" i="66" a="1"/>
  <c r="L14" i="66" s="1"/>
  <c r="K14" i="66" a="1"/>
  <c r="K14" i="66" s="1"/>
  <c r="J14" i="66" a="1"/>
  <c r="J14" i="66" s="1"/>
  <c r="I14" i="66" a="1"/>
  <c r="I14" i="66" s="1"/>
  <c r="H14" i="66" a="1"/>
  <c r="H14" i="66" s="1"/>
  <c r="G14" i="66" a="1"/>
  <c r="G14" i="66" s="1"/>
  <c r="F14" i="66" a="1"/>
  <c r="F14" i="66" s="1"/>
  <c r="E14" i="66" a="1"/>
  <c r="E14" i="66" s="1"/>
  <c r="D14" i="66" a="1"/>
  <c r="D14" i="66" s="1"/>
  <c r="C14" i="66"/>
  <c r="W13" i="66" a="1"/>
  <c r="W13" i="66" s="1"/>
  <c r="V13" i="66" a="1"/>
  <c r="V13" i="66" s="1"/>
  <c r="U13" i="66" a="1"/>
  <c r="U13" i="66" s="1"/>
  <c r="T13" i="66" a="1"/>
  <c r="T13" i="66" s="1"/>
  <c r="S13" i="66" a="1"/>
  <c r="S13" i="66" s="1"/>
  <c r="R13" i="66" a="1"/>
  <c r="R13" i="66" s="1"/>
  <c r="Q13" i="66" a="1"/>
  <c r="Q13" i="66" s="1"/>
  <c r="P13" i="66" a="1"/>
  <c r="P13" i="66" s="1"/>
  <c r="O13" i="66" a="1"/>
  <c r="O13" i="66" s="1"/>
  <c r="N13" i="66" a="1"/>
  <c r="N13" i="66" s="1"/>
  <c r="M13" i="66" a="1"/>
  <c r="M13" i="66" s="1"/>
  <c r="L13" i="66" a="1"/>
  <c r="L13" i="66" s="1"/>
  <c r="K13" i="66" a="1"/>
  <c r="K13" i="66" s="1"/>
  <c r="J13" i="66" a="1"/>
  <c r="J13" i="66" s="1"/>
  <c r="I13" i="66" a="1"/>
  <c r="I13" i="66" s="1"/>
  <c r="H13" i="66" a="1"/>
  <c r="H13" i="66" s="1"/>
  <c r="G13" i="66" a="1"/>
  <c r="G13" i="66" s="1"/>
  <c r="F13" i="66" a="1"/>
  <c r="F13" i="66" s="1"/>
  <c r="E13" i="66" a="1"/>
  <c r="E13" i="66" s="1"/>
  <c r="D13" i="66" a="1"/>
  <c r="D13" i="66" s="1"/>
  <c r="C13" i="66"/>
  <c r="W12" i="66" a="1"/>
  <c r="W12" i="66" s="1"/>
  <c r="V12" i="66" a="1"/>
  <c r="V12" i="66" s="1"/>
  <c r="U12" i="66" a="1"/>
  <c r="U12" i="66" s="1"/>
  <c r="T12" i="66" a="1"/>
  <c r="T12" i="66" s="1"/>
  <c r="S12" i="66" a="1"/>
  <c r="S12" i="66" s="1"/>
  <c r="R12" i="66" a="1"/>
  <c r="R12" i="66" s="1"/>
  <c r="Q12" i="66" a="1"/>
  <c r="Q12" i="66" s="1"/>
  <c r="P12" i="66" a="1"/>
  <c r="P12" i="66" s="1"/>
  <c r="O12" i="66" a="1"/>
  <c r="O12" i="66" s="1"/>
  <c r="N12" i="66" a="1"/>
  <c r="N12" i="66" s="1"/>
  <c r="M12" i="66" a="1"/>
  <c r="M12" i="66" s="1"/>
  <c r="L12" i="66" a="1"/>
  <c r="L12" i="66" s="1"/>
  <c r="K12" i="66" a="1"/>
  <c r="K12" i="66" s="1"/>
  <c r="J12" i="66" a="1"/>
  <c r="J12" i="66" s="1"/>
  <c r="I12" i="66" a="1"/>
  <c r="I12" i="66" s="1"/>
  <c r="H12" i="66" a="1"/>
  <c r="H12" i="66" s="1"/>
  <c r="G12" i="66" a="1"/>
  <c r="G12" i="66" s="1"/>
  <c r="F12" i="66" a="1"/>
  <c r="F12" i="66" s="1"/>
  <c r="E12" i="66" a="1"/>
  <c r="E12" i="66" s="1"/>
  <c r="D12" i="66" a="1"/>
  <c r="D12" i="66" s="1"/>
  <c r="C12" i="66"/>
  <c r="W11" i="66" a="1"/>
  <c r="W11" i="66" s="1"/>
  <c r="V11" i="66" a="1"/>
  <c r="V11" i="66" s="1"/>
  <c r="U11" i="66" a="1"/>
  <c r="U11" i="66" s="1"/>
  <c r="T11" i="66" a="1"/>
  <c r="T11" i="66" s="1"/>
  <c r="S11" i="66" a="1"/>
  <c r="S11" i="66" s="1"/>
  <c r="R11" i="66" a="1"/>
  <c r="R11" i="66" s="1"/>
  <c r="Q11" i="66" a="1"/>
  <c r="Q11" i="66" s="1"/>
  <c r="P11" i="66" a="1"/>
  <c r="P11" i="66" s="1"/>
  <c r="O11" i="66" a="1"/>
  <c r="O11" i="66" s="1"/>
  <c r="N11" i="66" a="1"/>
  <c r="N11" i="66" s="1"/>
  <c r="M11" i="66" a="1"/>
  <c r="M11" i="66" s="1"/>
  <c r="L11" i="66" a="1"/>
  <c r="L11" i="66" s="1"/>
  <c r="K11" i="66" a="1"/>
  <c r="K11" i="66" s="1"/>
  <c r="J11" i="66" a="1"/>
  <c r="J11" i="66" s="1"/>
  <c r="I11" i="66" a="1"/>
  <c r="I11" i="66" s="1"/>
  <c r="H11" i="66" a="1"/>
  <c r="H11" i="66" s="1"/>
  <c r="G11" i="66" a="1"/>
  <c r="G11" i="66" s="1"/>
  <c r="F11" i="66" a="1"/>
  <c r="F11" i="66" s="1"/>
  <c r="E11" i="66" a="1"/>
  <c r="E11" i="66" s="1"/>
  <c r="D11" i="66" a="1"/>
  <c r="D11" i="66" s="1"/>
  <c r="C11" i="66"/>
  <c r="W10" i="66" a="1"/>
  <c r="W10" i="66" s="1"/>
  <c r="V10" i="66" a="1"/>
  <c r="V10" i="66" s="1"/>
  <c r="U10" i="66" a="1"/>
  <c r="U10" i="66" s="1"/>
  <c r="T10" i="66" a="1"/>
  <c r="T10" i="66" s="1"/>
  <c r="S10" i="66" a="1"/>
  <c r="S10" i="66" s="1"/>
  <c r="R10" i="66" a="1"/>
  <c r="R10" i="66" s="1"/>
  <c r="Q10" i="66" a="1"/>
  <c r="Q10" i="66" s="1"/>
  <c r="P10" i="66" a="1"/>
  <c r="P10" i="66" s="1"/>
  <c r="O10" i="66" a="1"/>
  <c r="O10" i="66" s="1"/>
  <c r="N10" i="66" a="1"/>
  <c r="N10" i="66" s="1"/>
  <c r="M10" i="66" a="1"/>
  <c r="M10" i="66" s="1"/>
  <c r="L10" i="66" a="1"/>
  <c r="L10" i="66" s="1"/>
  <c r="K10" i="66" a="1"/>
  <c r="K10" i="66" s="1"/>
  <c r="J10" i="66" a="1"/>
  <c r="J10" i="66" s="1"/>
  <c r="I10" i="66" a="1"/>
  <c r="I10" i="66" s="1"/>
  <c r="H10" i="66" a="1"/>
  <c r="H10" i="66" s="1"/>
  <c r="G10" i="66" a="1"/>
  <c r="G10" i="66" s="1"/>
  <c r="F10" i="66" a="1"/>
  <c r="F10" i="66" s="1"/>
  <c r="E10" i="66" a="1"/>
  <c r="E10" i="66" s="1"/>
  <c r="D10" i="66" a="1"/>
  <c r="D10" i="66" s="1"/>
  <c r="C10" i="66"/>
  <c r="W9" i="66" a="1"/>
  <c r="W9" i="66" s="1"/>
  <c r="V9" i="66" a="1"/>
  <c r="V9" i="66" s="1"/>
  <c r="U9" i="66" a="1"/>
  <c r="U9" i="66" s="1"/>
  <c r="T9" i="66" a="1"/>
  <c r="T9" i="66" s="1"/>
  <c r="S9" i="66" a="1"/>
  <c r="S9" i="66" s="1"/>
  <c r="R9" i="66" a="1"/>
  <c r="R9" i="66" s="1"/>
  <c r="Q9" i="66" a="1"/>
  <c r="Q9" i="66" s="1"/>
  <c r="P9" i="66" a="1"/>
  <c r="P9" i="66" s="1"/>
  <c r="O9" i="66" a="1"/>
  <c r="O9" i="66" s="1"/>
  <c r="N9" i="66" a="1"/>
  <c r="N9" i="66" s="1"/>
  <c r="M9" i="66" a="1"/>
  <c r="M9" i="66" s="1"/>
  <c r="L9" i="66" a="1"/>
  <c r="L9" i="66" s="1"/>
  <c r="K9" i="66" a="1"/>
  <c r="K9" i="66" s="1"/>
  <c r="J9" i="66" a="1"/>
  <c r="J9" i="66" s="1"/>
  <c r="I9" i="66" a="1"/>
  <c r="I9" i="66" s="1"/>
  <c r="H9" i="66" a="1"/>
  <c r="H9" i="66" s="1"/>
  <c r="G9" i="66" a="1"/>
  <c r="G9" i="66" s="1"/>
  <c r="F9" i="66" a="1"/>
  <c r="F9" i="66" s="1"/>
  <c r="E9" i="66" a="1"/>
  <c r="E9" i="66" s="1"/>
  <c r="D9" i="66" a="1"/>
  <c r="D9" i="66" s="1"/>
  <c r="C9" i="66"/>
  <c r="W8" i="66" a="1"/>
  <c r="W8" i="66" s="1"/>
  <c r="V8" i="66" a="1"/>
  <c r="V8" i="66" s="1"/>
  <c r="U8" i="66" a="1"/>
  <c r="U8" i="66" s="1"/>
  <c r="T8" i="66" a="1"/>
  <c r="T8" i="66" s="1"/>
  <c r="S8" i="66" a="1"/>
  <c r="S8" i="66" s="1"/>
  <c r="R8" i="66" a="1"/>
  <c r="R8" i="66" s="1"/>
  <c r="Q8" i="66" a="1"/>
  <c r="Q8" i="66" s="1"/>
  <c r="P8" i="66" a="1"/>
  <c r="P8" i="66" s="1"/>
  <c r="O8" i="66" a="1"/>
  <c r="O8" i="66" s="1"/>
  <c r="N8" i="66" a="1"/>
  <c r="N8" i="66" s="1"/>
  <c r="M8" i="66" a="1"/>
  <c r="M8" i="66" s="1"/>
  <c r="L8" i="66" a="1"/>
  <c r="L8" i="66" s="1"/>
  <c r="K8" i="66" a="1"/>
  <c r="K8" i="66" s="1"/>
  <c r="J8" i="66" a="1"/>
  <c r="J8" i="66" s="1"/>
  <c r="I8" i="66" a="1"/>
  <c r="I8" i="66" s="1"/>
  <c r="H8" i="66" a="1"/>
  <c r="H8" i="66" s="1"/>
  <c r="G8" i="66" a="1"/>
  <c r="G8" i="66" s="1"/>
  <c r="F8" i="66" a="1"/>
  <c r="F8" i="66" s="1"/>
  <c r="E8" i="66" a="1"/>
  <c r="E8" i="66" s="1"/>
  <c r="D8" i="66" a="1"/>
  <c r="D8" i="66" s="1"/>
  <c r="C8" i="66"/>
  <c r="C7" i="66"/>
  <c r="C6" i="66"/>
  <c r="C5" i="66"/>
  <c r="C4" i="66"/>
  <c r="W21" i="65" a="1"/>
  <c r="W21" i="65" s="1"/>
  <c r="V21" i="65" a="1"/>
  <c r="V21" i="65" s="1"/>
  <c r="U21" i="65" a="1"/>
  <c r="U21" i="65" s="1"/>
  <c r="T21" i="65" a="1"/>
  <c r="T21" i="65" s="1"/>
  <c r="S21" i="65" a="1"/>
  <c r="S21" i="65" s="1"/>
  <c r="R21" i="65" a="1"/>
  <c r="R21" i="65" s="1"/>
  <c r="Q21" i="65" a="1"/>
  <c r="Q21" i="65" s="1"/>
  <c r="P21" i="65" a="1"/>
  <c r="P21" i="65" s="1"/>
  <c r="O21" i="65" a="1"/>
  <c r="O21" i="65" s="1"/>
  <c r="N21" i="65" a="1"/>
  <c r="N21" i="65" s="1"/>
  <c r="M21" i="65" a="1"/>
  <c r="M21" i="65" s="1"/>
  <c r="L21" i="65" a="1"/>
  <c r="L21" i="65" s="1"/>
  <c r="K21" i="65" a="1"/>
  <c r="K21" i="65" s="1"/>
  <c r="J21" i="65" a="1"/>
  <c r="J21" i="65" s="1"/>
  <c r="I21" i="65" a="1"/>
  <c r="I21" i="65" s="1"/>
  <c r="H21" i="65" a="1"/>
  <c r="H21" i="65" s="1"/>
  <c r="G21" i="65" a="1"/>
  <c r="G21" i="65" s="1"/>
  <c r="F21" i="65" a="1"/>
  <c r="F21" i="65" s="1"/>
  <c r="E21" i="65" a="1"/>
  <c r="E21" i="65" s="1"/>
  <c r="D21" i="65" a="1"/>
  <c r="D21" i="65" s="1"/>
  <c r="C21" i="65"/>
  <c r="W20" i="65" a="1"/>
  <c r="W20" i="65" s="1"/>
  <c r="V20" i="65" a="1"/>
  <c r="V20" i="65" s="1"/>
  <c r="U20" i="65" a="1"/>
  <c r="U20" i="65" s="1"/>
  <c r="T20" i="65" a="1"/>
  <c r="T20" i="65" s="1"/>
  <c r="S20" i="65" a="1"/>
  <c r="S20" i="65" s="1"/>
  <c r="R20" i="65" a="1"/>
  <c r="R20" i="65" s="1"/>
  <c r="Q20" i="65" a="1"/>
  <c r="Q20" i="65" s="1"/>
  <c r="P20" i="65" a="1"/>
  <c r="P20" i="65" s="1"/>
  <c r="O20" i="65" a="1"/>
  <c r="O20" i="65" s="1"/>
  <c r="N20" i="65" a="1"/>
  <c r="N20" i="65" s="1"/>
  <c r="M20" i="65" a="1"/>
  <c r="M20" i="65" s="1"/>
  <c r="L20" i="65" a="1"/>
  <c r="L20" i="65" s="1"/>
  <c r="K20" i="65" a="1"/>
  <c r="K20" i="65" s="1"/>
  <c r="J20" i="65" a="1"/>
  <c r="J20" i="65" s="1"/>
  <c r="I20" i="65" a="1"/>
  <c r="I20" i="65" s="1"/>
  <c r="H20" i="65" a="1"/>
  <c r="H20" i="65" s="1"/>
  <c r="G20" i="65" a="1"/>
  <c r="G20" i="65" s="1"/>
  <c r="F20" i="65" a="1"/>
  <c r="F20" i="65" s="1"/>
  <c r="E20" i="65" a="1"/>
  <c r="E20" i="65" s="1"/>
  <c r="D20" i="65" a="1"/>
  <c r="D20" i="65" s="1"/>
  <c r="C20" i="65"/>
  <c r="W19" i="65" a="1"/>
  <c r="W19" i="65" s="1"/>
  <c r="V19" i="65" a="1"/>
  <c r="V19" i="65" s="1"/>
  <c r="U19" i="65" a="1"/>
  <c r="U19" i="65" s="1"/>
  <c r="T19" i="65" a="1"/>
  <c r="T19" i="65" s="1"/>
  <c r="S19" i="65" a="1"/>
  <c r="S19" i="65" s="1"/>
  <c r="R19" i="65" a="1"/>
  <c r="R19" i="65" s="1"/>
  <c r="Q19" i="65" a="1"/>
  <c r="Q19" i="65" s="1"/>
  <c r="P19" i="65" a="1"/>
  <c r="P19" i="65" s="1"/>
  <c r="O19" i="65" a="1"/>
  <c r="O19" i="65" s="1"/>
  <c r="N19" i="65" a="1"/>
  <c r="N19" i="65" s="1"/>
  <c r="M19" i="65" a="1"/>
  <c r="M19" i="65" s="1"/>
  <c r="L19" i="65" a="1"/>
  <c r="L19" i="65" s="1"/>
  <c r="K19" i="65" a="1"/>
  <c r="K19" i="65" s="1"/>
  <c r="J19" i="65" a="1"/>
  <c r="J19" i="65" s="1"/>
  <c r="I19" i="65" a="1"/>
  <c r="I19" i="65" s="1"/>
  <c r="H19" i="65" a="1"/>
  <c r="H19" i="65" s="1"/>
  <c r="G19" i="65" a="1"/>
  <c r="G19" i="65" s="1"/>
  <c r="F19" i="65" a="1"/>
  <c r="F19" i="65" s="1"/>
  <c r="E19" i="65" a="1"/>
  <c r="E19" i="65" s="1"/>
  <c r="D19" i="65" a="1"/>
  <c r="D19" i="65" s="1"/>
  <c r="C19" i="65"/>
  <c r="W18" i="65" a="1"/>
  <c r="W18" i="65" s="1"/>
  <c r="V18" i="65" a="1"/>
  <c r="V18" i="65" s="1"/>
  <c r="U18" i="65" a="1"/>
  <c r="U18" i="65" s="1"/>
  <c r="T18" i="65" a="1"/>
  <c r="T18" i="65" s="1"/>
  <c r="S18" i="65" a="1"/>
  <c r="S18" i="65" s="1"/>
  <c r="R18" i="65" a="1"/>
  <c r="R18" i="65" s="1"/>
  <c r="Q18" i="65" a="1"/>
  <c r="Q18" i="65" s="1"/>
  <c r="P18" i="65" a="1"/>
  <c r="P18" i="65" s="1"/>
  <c r="O18" i="65" a="1"/>
  <c r="O18" i="65" s="1"/>
  <c r="N18" i="65" a="1"/>
  <c r="N18" i="65" s="1"/>
  <c r="M18" i="65" a="1"/>
  <c r="M18" i="65" s="1"/>
  <c r="L18" i="65" a="1"/>
  <c r="L18" i="65" s="1"/>
  <c r="K18" i="65" a="1"/>
  <c r="K18" i="65" s="1"/>
  <c r="J18" i="65" a="1"/>
  <c r="J18" i="65" s="1"/>
  <c r="I18" i="65" a="1"/>
  <c r="I18" i="65" s="1"/>
  <c r="H18" i="65" a="1"/>
  <c r="H18" i="65" s="1"/>
  <c r="G18" i="65" a="1"/>
  <c r="G18" i="65" s="1"/>
  <c r="F18" i="65" a="1"/>
  <c r="F18" i="65" s="1"/>
  <c r="E18" i="65" a="1"/>
  <c r="E18" i="65" s="1"/>
  <c r="D18" i="65" a="1"/>
  <c r="D18" i="65" s="1"/>
  <c r="C18" i="65"/>
  <c r="W17" i="65" a="1"/>
  <c r="W17" i="65" s="1"/>
  <c r="V17" i="65" a="1"/>
  <c r="V17" i="65" s="1"/>
  <c r="U17" i="65" a="1"/>
  <c r="U17" i="65" s="1"/>
  <c r="T17" i="65" a="1"/>
  <c r="T17" i="65" s="1"/>
  <c r="S17" i="65" a="1"/>
  <c r="S17" i="65" s="1"/>
  <c r="R17" i="65" a="1"/>
  <c r="R17" i="65" s="1"/>
  <c r="Q17" i="65" a="1"/>
  <c r="Q17" i="65" s="1"/>
  <c r="P17" i="65" a="1"/>
  <c r="P17" i="65" s="1"/>
  <c r="O17" i="65" a="1"/>
  <c r="O17" i="65" s="1"/>
  <c r="N17" i="65" a="1"/>
  <c r="N17" i="65" s="1"/>
  <c r="M17" i="65" a="1"/>
  <c r="M17" i="65" s="1"/>
  <c r="L17" i="65" a="1"/>
  <c r="L17" i="65" s="1"/>
  <c r="K17" i="65" a="1"/>
  <c r="K17" i="65" s="1"/>
  <c r="J17" i="65" a="1"/>
  <c r="J17" i="65" s="1"/>
  <c r="I17" i="65" a="1"/>
  <c r="I17" i="65" s="1"/>
  <c r="H17" i="65" a="1"/>
  <c r="H17" i="65" s="1"/>
  <c r="G17" i="65" a="1"/>
  <c r="G17" i="65" s="1"/>
  <c r="F17" i="65" a="1"/>
  <c r="F17" i="65" s="1"/>
  <c r="E17" i="65" a="1"/>
  <c r="E17" i="65" s="1"/>
  <c r="D17" i="65" a="1"/>
  <c r="D17" i="65" s="1"/>
  <c r="C17" i="65"/>
  <c r="W16" i="65" a="1"/>
  <c r="W16" i="65" s="1"/>
  <c r="V16" i="65" a="1"/>
  <c r="V16" i="65" s="1"/>
  <c r="U16" i="65" a="1"/>
  <c r="U16" i="65" s="1"/>
  <c r="T16" i="65" a="1"/>
  <c r="T16" i="65" s="1"/>
  <c r="S16" i="65" a="1"/>
  <c r="S16" i="65" s="1"/>
  <c r="R16" i="65" a="1"/>
  <c r="R16" i="65" s="1"/>
  <c r="Q16" i="65" a="1"/>
  <c r="Q16" i="65" s="1"/>
  <c r="P16" i="65" a="1"/>
  <c r="P16" i="65" s="1"/>
  <c r="O16" i="65" a="1"/>
  <c r="O16" i="65" s="1"/>
  <c r="N16" i="65" a="1"/>
  <c r="N16" i="65" s="1"/>
  <c r="M16" i="65" a="1"/>
  <c r="M16" i="65" s="1"/>
  <c r="L16" i="65" a="1"/>
  <c r="L16" i="65" s="1"/>
  <c r="K16" i="65" a="1"/>
  <c r="K16" i="65" s="1"/>
  <c r="J16" i="65" a="1"/>
  <c r="J16" i="65" s="1"/>
  <c r="I16" i="65" a="1"/>
  <c r="I16" i="65" s="1"/>
  <c r="H16" i="65" a="1"/>
  <c r="H16" i="65" s="1"/>
  <c r="G16" i="65" a="1"/>
  <c r="G16" i="65" s="1"/>
  <c r="F16" i="65" a="1"/>
  <c r="F16" i="65" s="1"/>
  <c r="E16" i="65" a="1"/>
  <c r="E16" i="65" s="1"/>
  <c r="D16" i="65" a="1"/>
  <c r="D16" i="65" s="1"/>
  <c r="C16" i="65"/>
  <c r="W15" i="65" a="1"/>
  <c r="W15" i="65" s="1"/>
  <c r="V15" i="65" a="1"/>
  <c r="V15" i="65" s="1"/>
  <c r="U15" i="65" a="1"/>
  <c r="U15" i="65" s="1"/>
  <c r="T15" i="65" a="1"/>
  <c r="T15" i="65" s="1"/>
  <c r="S15" i="65" a="1"/>
  <c r="S15" i="65" s="1"/>
  <c r="R15" i="65" a="1"/>
  <c r="R15" i="65" s="1"/>
  <c r="Q15" i="65" a="1"/>
  <c r="Q15" i="65" s="1"/>
  <c r="P15" i="65" a="1"/>
  <c r="P15" i="65" s="1"/>
  <c r="O15" i="65" a="1"/>
  <c r="O15" i="65" s="1"/>
  <c r="N15" i="65" a="1"/>
  <c r="N15" i="65" s="1"/>
  <c r="M15" i="65" a="1"/>
  <c r="M15" i="65" s="1"/>
  <c r="L15" i="65" a="1"/>
  <c r="L15" i="65" s="1"/>
  <c r="K15" i="65" a="1"/>
  <c r="K15" i="65" s="1"/>
  <c r="J15" i="65" a="1"/>
  <c r="J15" i="65" s="1"/>
  <c r="I15" i="65" a="1"/>
  <c r="I15" i="65" s="1"/>
  <c r="H15" i="65" a="1"/>
  <c r="H15" i="65" s="1"/>
  <c r="G15" i="65" a="1"/>
  <c r="G15" i="65" s="1"/>
  <c r="F15" i="65" a="1"/>
  <c r="F15" i="65" s="1"/>
  <c r="E15" i="65" a="1"/>
  <c r="E15" i="65" s="1"/>
  <c r="D15" i="65" a="1"/>
  <c r="D15" i="65" s="1"/>
  <c r="C15" i="65"/>
  <c r="W14" i="65" a="1"/>
  <c r="W14" i="65" s="1"/>
  <c r="V14" i="65" a="1"/>
  <c r="V14" i="65" s="1"/>
  <c r="U14" i="65" a="1"/>
  <c r="U14" i="65" s="1"/>
  <c r="T14" i="65" a="1"/>
  <c r="T14" i="65" s="1"/>
  <c r="S14" i="65" a="1"/>
  <c r="S14" i="65" s="1"/>
  <c r="R14" i="65" a="1"/>
  <c r="R14" i="65" s="1"/>
  <c r="Q14" i="65" a="1"/>
  <c r="Q14" i="65" s="1"/>
  <c r="P14" i="65" a="1"/>
  <c r="P14" i="65" s="1"/>
  <c r="O14" i="65" a="1"/>
  <c r="O14" i="65" s="1"/>
  <c r="N14" i="65" a="1"/>
  <c r="N14" i="65" s="1"/>
  <c r="M14" i="65" a="1"/>
  <c r="M14" i="65" s="1"/>
  <c r="L14" i="65" a="1"/>
  <c r="L14" i="65" s="1"/>
  <c r="K14" i="65" a="1"/>
  <c r="K14" i="65" s="1"/>
  <c r="J14" i="65" a="1"/>
  <c r="J14" i="65" s="1"/>
  <c r="I14" i="65" a="1"/>
  <c r="I14" i="65" s="1"/>
  <c r="H14" i="65" a="1"/>
  <c r="H14" i="65" s="1"/>
  <c r="G14" i="65" a="1"/>
  <c r="G14" i="65" s="1"/>
  <c r="F14" i="65" a="1"/>
  <c r="F14" i="65" s="1"/>
  <c r="E14" i="65" a="1"/>
  <c r="E14" i="65" s="1"/>
  <c r="D14" i="65" a="1"/>
  <c r="D14" i="65" s="1"/>
  <c r="C14" i="65"/>
  <c r="W13" i="65" a="1"/>
  <c r="W13" i="65" s="1"/>
  <c r="V13" i="65" a="1"/>
  <c r="V13" i="65" s="1"/>
  <c r="U13" i="65" a="1"/>
  <c r="U13" i="65" s="1"/>
  <c r="T13" i="65" a="1"/>
  <c r="T13" i="65" s="1"/>
  <c r="S13" i="65" a="1"/>
  <c r="S13" i="65" s="1"/>
  <c r="R13" i="65" a="1"/>
  <c r="R13" i="65" s="1"/>
  <c r="Q13" i="65" a="1"/>
  <c r="Q13" i="65" s="1"/>
  <c r="P13" i="65" a="1"/>
  <c r="P13" i="65" s="1"/>
  <c r="O13" i="65" a="1"/>
  <c r="O13" i="65" s="1"/>
  <c r="N13" i="65" a="1"/>
  <c r="N13" i="65" s="1"/>
  <c r="M13" i="65" a="1"/>
  <c r="M13" i="65" s="1"/>
  <c r="L13" i="65" a="1"/>
  <c r="L13" i="65" s="1"/>
  <c r="K13" i="65" a="1"/>
  <c r="K13" i="65" s="1"/>
  <c r="J13" i="65" a="1"/>
  <c r="J13" i="65" s="1"/>
  <c r="I13" i="65" a="1"/>
  <c r="I13" i="65" s="1"/>
  <c r="H13" i="65" a="1"/>
  <c r="H13" i="65" s="1"/>
  <c r="G13" i="65" a="1"/>
  <c r="G13" i="65" s="1"/>
  <c r="F13" i="65" a="1"/>
  <c r="F13" i="65" s="1"/>
  <c r="E13" i="65" a="1"/>
  <c r="E13" i="65" s="1"/>
  <c r="D13" i="65" a="1"/>
  <c r="D13" i="65" s="1"/>
  <c r="C13" i="65"/>
  <c r="W12" i="65" a="1"/>
  <c r="W12" i="65" s="1"/>
  <c r="V12" i="65" a="1"/>
  <c r="V12" i="65" s="1"/>
  <c r="U12" i="65" a="1"/>
  <c r="U12" i="65" s="1"/>
  <c r="T12" i="65" a="1"/>
  <c r="T12" i="65" s="1"/>
  <c r="S12" i="65" a="1"/>
  <c r="S12" i="65" s="1"/>
  <c r="R12" i="65" a="1"/>
  <c r="R12" i="65" s="1"/>
  <c r="Q12" i="65" a="1"/>
  <c r="Q12" i="65" s="1"/>
  <c r="P12" i="65" a="1"/>
  <c r="P12" i="65" s="1"/>
  <c r="O12" i="65" a="1"/>
  <c r="O12" i="65" s="1"/>
  <c r="N12" i="65" a="1"/>
  <c r="N12" i="65" s="1"/>
  <c r="M12" i="65" a="1"/>
  <c r="M12" i="65" s="1"/>
  <c r="L12" i="65" a="1"/>
  <c r="L12" i="65" s="1"/>
  <c r="K12" i="65" a="1"/>
  <c r="K12" i="65" s="1"/>
  <c r="J12" i="65" a="1"/>
  <c r="J12" i="65" s="1"/>
  <c r="I12" i="65" a="1"/>
  <c r="I12" i="65" s="1"/>
  <c r="H12" i="65" a="1"/>
  <c r="H12" i="65" s="1"/>
  <c r="G12" i="65" a="1"/>
  <c r="G12" i="65" s="1"/>
  <c r="F12" i="65" a="1"/>
  <c r="F12" i="65" s="1"/>
  <c r="E12" i="65" a="1"/>
  <c r="E12" i="65" s="1"/>
  <c r="D12" i="65" a="1"/>
  <c r="D12" i="65" s="1"/>
  <c r="C12" i="65"/>
  <c r="W11" i="65" a="1"/>
  <c r="W11" i="65" s="1"/>
  <c r="V11" i="65" a="1"/>
  <c r="V11" i="65" s="1"/>
  <c r="U11" i="65" a="1"/>
  <c r="U11" i="65" s="1"/>
  <c r="T11" i="65" a="1"/>
  <c r="T11" i="65" s="1"/>
  <c r="S11" i="65" a="1"/>
  <c r="S11" i="65" s="1"/>
  <c r="R11" i="65" a="1"/>
  <c r="R11" i="65" s="1"/>
  <c r="Q11" i="65" a="1"/>
  <c r="Q11" i="65" s="1"/>
  <c r="P11" i="65" a="1"/>
  <c r="P11" i="65" s="1"/>
  <c r="O11" i="65" a="1"/>
  <c r="O11" i="65" s="1"/>
  <c r="N11" i="65" a="1"/>
  <c r="N11" i="65" s="1"/>
  <c r="M11" i="65" a="1"/>
  <c r="M11" i="65" s="1"/>
  <c r="L11" i="65" a="1"/>
  <c r="L11" i="65" s="1"/>
  <c r="K11" i="65" a="1"/>
  <c r="K11" i="65" s="1"/>
  <c r="J11" i="65" a="1"/>
  <c r="J11" i="65" s="1"/>
  <c r="I11" i="65" a="1"/>
  <c r="I11" i="65" s="1"/>
  <c r="H11" i="65" a="1"/>
  <c r="H11" i="65" s="1"/>
  <c r="G11" i="65" a="1"/>
  <c r="G11" i="65" s="1"/>
  <c r="F11" i="65" a="1"/>
  <c r="F11" i="65" s="1"/>
  <c r="E11" i="65" a="1"/>
  <c r="E11" i="65" s="1"/>
  <c r="D11" i="65" a="1"/>
  <c r="D11" i="65" s="1"/>
  <c r="C11" i="65"/>
  <c r="W10" i="65" a="1"/>
  <c r="W10" i="65" s="1"/>
  <c r="V10" i="65" a="1"/>
  <c r="V10" i="65" s="1"/>
  <c r="U10" i="65" a="1"/>
  <c r="U10" i="65" s="1"/>
  <c r="T10" i="65" a="1"/>
  <c r="T10" i="65" s="1"/>
  <c r="S10" i="65" a="1"/>
  <c r="S10" i="65" s="1"/>
  <c r="R10" i="65" a="1"/>
  <c r="R10" i="65" s="1"/>
  <c r="Q10" i="65" a="1"/>
  <c r="Q10" i="65" s="1"/>
  <c r="P10" i="65" a="1"/>
  <c r="P10" i="65" s="1"/>
  <c r="O10" i="65" a="1"/>
  <c r="O10" i="65" s="1"/>
  <c r="N10" i="65" a="1"/>
  <c r="N10" i="65" s="1"/>
  <c r="M10" i="65" a="1"/>
  <c r="M10" i="65" s="1"/>
  <c r="L10" i="65" a="1"/>
  <c r="L10" i="65" s="1"/>
  <c r="K10" i="65" a="1"/>
  <c r="K10" i="65" s="1"/>
  <c r="J10" i="65" a="1"/>
  <c r="J10" i="65" s="1"/>
  <c r="I10" i="65" a="1"/>
  <c r="I10" i="65" s="1"/>
  <c r="H10" i="65" a="1"/>
  <c r="H10" i="65" s="1"/>
  <c r="G10" i="65" a="1"/>
  <c r="G10" i="65" s="1"/>
  <c r="F10" i="65" a="1"/>
  <c r="F10" i="65" s="1"/>
  <c r="E10" i="65" a="1"/>
  <c r="E10" i="65" s="1"/>
  <c r="D10" i="65" a="1"/>
  <c r="D10" i="65" s="1"/>
  <c r="C10" i="65"/>
  <c r="W9" i="65" a="1"/>
  <c r="W9" i="65" s="1"/>
  <c r="V9" i="65" a="1"/>
  <c r="V9" i="65" s="1"/>
  <c r="U9" i="65" a="1"/>
  <c r="U9" i="65" s="1"/>
  <c r="T9" i="65" a="1"/>
  <c r="T9" i="65" s="1"/>
  <c r="S9" i="65" a="1"/>
  <c r="S9" i="65" s="1"/>
  <c r="R9" i="65" a="1"/>
  <c r="R9" i="65" s="1"/>
  <c r="Q9" i="65" a="1"/>
  <c r="Q9" i="65" s="1"/>
  <c r="P9" i="65" a="1"/>
  <c r="P9" i="65" s="1"/>
  <c r="O9" i="65" a="1"/>
  <c r="O9" i="65" s="1"/>
  <c r="N9" i="65" a="1"/>
  <c r="N9" i="65" s="1"/>
  <c r="M9" i="65" a="1"/>
  <c r="M9" i="65" s="1"/>
  <c r="L9" i="65" a="1"/>
  <c r="L9" i="65" s="1"/>
  <c r="K9" i="65" a="1"/>
  <c r="K9" i="65" s="1"/>
  <c r="J9" i="65" a="1"/>
  <c r="J9" i="65" s="1"/>
  <c r="I9" i="65" a="1"/>
  <c r="I9" i="65" s="1"/>
  <c r="H9" i="65" a="1"/>
  <c r="H9" i="65" s="1"/>
  <c r="G9" i="65" a="1"/>
  <c r="G9" i="65" s="1"/>
  <c r="F9" i="65" a="1"/>
  <c r="F9" i="65" s="1"/>
  <c r="E9" i="65" a="1"/>
  <c r="E9" i="65" s="1"/>
  <c r="D9" i="65" a="1"/>
  <c r="D9" i="65" s="1"/>
  <c r="C9" i="65"/>
  <c r="C8" i="65"/>
  <c r="C7" i="65"/>
  <c r="C6" i="65"/>
  <c r="C5" i="65"/>
  <c r="C4" i="65"/>
  <c r="W21" i="64" a="1"/>
  <c r="W21" i="64" s="1"/>
  <c r="V21" i="64" a="1"/>
  <c r="V21" i="64" s="1"/>
  <c r="U21" i="64" a="1"/>
  <c r="U21" i="64" s="1"/>
  <c r="T21" i="64" a="1"/>
  <c r="T21" i="64" s="1"/>
  <c r="S21" i="64" a="1"/>
  <c r="S21" i="64" s="1"/>
  <c r="R21" i="64" a="1"/>
  <c r="R21" i="64" s="1"/>
  <c r="Q21" i="64" a="1"/>
  <c r="Q21" i="64" s="1"/>
  <c r="P21" i="64" a="1"/>
  <c r="P21" i="64" s="1"/>
  <c r="O21" i="64" a="1"/>
  <c r="O21" i="64" s="1"/>
  <c r="N21" i="64" a="1"/>
  <c r="N21" i="64" s="1"/>
  <c r="M21" i="64" a="1"/>
  <c r="M21" i="64" s="1"/>
  <c r="L21" i="64" a="1"/>
  <c r="L21" i="64" s="1"/>
  <c r="K21" i="64" a="1"/>
  <c r="K21" i="64" s="1"/>
  <c r="J21" i="64" a="1"/>
  <c r="J21" i="64" s="1"/>
  <c r="I21" i="64" a="1"/>
  <c r="I21" i="64" s="1"/>
  <c r="H21" i="64" a="1"/>
  <c r="H21" i="64" s="1"/>
  <c r="G21" i="64" a="1"/>
  <c r="G21" i="64" s="1"/>
  <c r="F21" i="64" a="1"/>
  <c r="F21" i="64" s="1"/>
  <c r="E21" i="64" a="1"/>
  <c r="E21" i="64" s="1"/>
  <c r="D21" i="64" a="1"/>
  <c r="D21" i="64" s="1"/>
  <c r="C21" i="64"/>
  <c r="W20" i="64" a="1"/>
  <c r="W20" i="64" s="1"/>
  <c r="V20" i="64" a="1"/>
  <c r="V20" i="64" s="1"/>
  <c r="U20" i="64" a="1"/>
  <c r="U20" i="64" s="1"/>
  <c r="T20" i="64" a="1"/>
  <c r="T20" i="64" s="1"/>
  <c r="S20" i="64" a="1"/>
  <c r="S20" i="64" s="1"/>
  <c r="R20" i="64" a="1"/>
  <c r="R20" i="64" s="1"/>
  <c r="Q20" i="64" a="1"/>
  <c r="Q20" i="64" s="1"/>
  <c r="P20" i="64" a="1"/>
  <c r="P20" i="64" s="1"/>
  <c r="O20" i="64" a="1"/>
  <c r="O20" i="64" s="1"/>
  <c r="N20" i="64" a="1"/>
  <c r="N20" i="64" s="1"/>
  <c r="M20" i="64" a="1"/>
  <c r="M20" i="64" s="1"/>
  <c r="L20" i="64" a="1"/>
  <c r="L20" i="64" s="1"/>
  <c r="K20" i="64" a="1"/>
  <c r="K20" i="64" s="1"/>
  <c r="J20" i="64" a="1"/>
  <c r="J20" i="64" s="1"/>
  <c r="I20" i="64" a="1"/>
  <c r="I20" i="64" s="1"/>
  <c r="H20" i="64" a="1"/>
  <c r="H20" i="64" s="1"/>
  <c r="G20" i="64" a="1"/>
  <c r="G20" i="64" s="1"/>
  <c r="F20" i="64" a="1"/>
  <c r="F20" i="64" s="1"/>
  <c r="E20" i="64" a="1"/>
  <c r="E20" i="64" s="1"/>
  <c r="D20" i="64" a="1"/>
  <c r="D20" i="64" s="1"/>
  <c r="C20" i="64"/>
  <c r="W19" i="64" a="1"/>
  <c r="W19" i="64" s="1"/>
  <c r="V19" i="64" a="1"/>
  <c r="V19" i="64" s="1"/>
  <c r="U19" i="64" a="1"/>
  <c r="U19" i="64" s="1"/>
  <c r="T19" i="64" a="1"/>
  <c r="T19" i="64" s="1"/>
  <c r="S19" i="64" a="1"/>
  <c r="S19" i="64" s="1"/>
  <c r="R19" i="64" a="1"/>
  <c r="R19" i="64" s="1"/>
  <c r="Q19" i="64" a="1"/>
  <c r="Q19" i="64" s="1"/>
  <c r="P19" i="64" a="1"/>
  <c r="P19" i="64" s="1"/>
  <c r="O19" i="64" a="1"/>
  <c r="O19" i="64" s="1"/>
  <c r="N19" i="64" a="1"/>
  <c r="N19" i="64" s="1"/>
  <c r="M19" i="64" a="1"/>
  <c r="M19" i="64" s="1"/>
  <c r="L19" i="64" a="1"/>
  <c r="L19" i="64" s="1"/>
  <c r="K19" i="64" a="1"/>
  <c r="K19" i="64" s="1"/>
  <c r="J19" i="64" a="1"/>
  <c r="J19" i="64" s="1"/>
  <c r="I19" i="64" a="1"/>
  <c r="I19" i="64" s="1"/>
  <c r="H19" i="64" a="1"/>
  <c r="H19" i="64" s="1"/>
  <c r="G19" i="64" a="1"/>
  <c r="G19" i="64" s="1"/>
  <c r="F19" i="64" a="1"/>
  <c r="F19" i="64" s="1"/>
  <c r="E19" i="64" a="1"/>
  <c r="E19" i="64" s="1"/>
  <c r="D19" i="64" a="1"/>
  <c r="D19" i="64" s="1"/>
  <c r="C19" i="64"/>
  <c r="W18" i="64" a="1"/>
  <c r="W18" i="64" s="1"/>
  <c r="V18" i="64" a="1"/>
  <c r="V18" i="64" s="1"/>
  <c r="U18" i="64" a="1"/>
  <c r="U18" i="64" s="1"/>
  <c r="T18" i="64" a="1"/>
  <c r="T18" i="64" s="1"/>
  <c r="S18" i="64" a="1"/>
  <c r="S18" i="64" s="1"/>
  <c r="R18" i="64" a="1"/>
  <c r="R18" i="64" s="1"/>
  <c r="Q18" i="64" a="1"/>
  <c r="Q18" i="64" s="1"/>
  <c r="P18" i="64" a="1"/>
  <c r="P18" i="64" s="1"/>
  <c r="O18" i="64" a="1"/>
  <c r="O18" i="64" s="1"/>
  <c r="N18" i="64" a="1"/>
  <c r="N18" i="64" s="1"/>
  <c r="M18" i="64" a="1"/>
  <c r="M18" i="64" s="1"/>
  <c r="L18" i="64" a="1"/>
  <c r="L18" i="64" s="1"/>
  <c r="K18" i="64" a="1"/>
  <c r="K18" i="64" s="1"/>
  <c r="J18" i="64" a="1"/>
  <c r="J18" i="64" s="1"/>
  <c r="I18" i="64" a="1"/>
  <c r="I18" i="64" s="1"/>
  <c r="H18" i="64" a="1"/>
  <c r="H18" i="64" s="1"/>
  <c r="G18" i="64" a="1"/>
  <c r="G18" i="64" s="1"/>
  <c r="F18" i="64" a="1"/>
  <c r="F18" i="64" s="1"/>
  <c r="E18" i="64" a="1"/>
  <c r="E18" i="64" s="1"/>
  <c r="D18" i="64" a="1"/>
  <c r="D18" i="64" s="1"/>
  <c r="C18" i="64"/>
  <c r="W17" i="64" a="1"/>
  <c r="W17" i="64" s="1"/>
  <c r="V17" i="64" a="1"/>
  <c r="V17" i="64" s="1"/>
  <c r="U17" i="64" a="1"/>
  <c r="U17" i="64" s="1"/>
  <c r="T17" i="64" a="1"/>
  <c r="T17" i="64" s="1"/>
  <c r="S17" i="64" a="1"/>
  <c r="S17" i="64" s="1"/>
  <c r="R17" i="64" a="1"/>
  <c r="R17" i="64" s="1"/>
  <c r="Q17" i="64" a="1"/>
  <c r="Q17" i="64" s="1"/>
  <c r="P17" i="64" a="1"/>
  <c r="P17" i="64" s="1"/>
  <c r="O17" i="64" a="1"/>
  <c r="O17" i="64" s="1"/>
  <c r="N17" i="64" a="1"/>
  <c r="N17" i="64" s="1"/>
  <c r="M17" i="64" a="1"/>
  <c r="M17" i="64" s="1"/>
  <c r="L17" i="64" a="1"/>
  <c r="L17" i="64" s="1"/>
  <c r="K17" i="64" a="1"/>
  <c r="K17" i="64" s="1"/>
  <c r="J17" i="64" a="1"/>
  <c r="J17" i="64" s="1"/>
  <c r="I17" i="64" a="1"/>
  <c r="I17" i="64" s="1"/>
  <c r="H17" i="64" a="1"/>
  <c r="H17" i="64" s="1"/>
  <c r="G17" i="64" a="1"/>
  <c r="G17" i="64" s="1"/>
  <c r="F17" i="64" a="1"/>
  <c r="F17" i="64" s="1"/>
  <c r="E17" i="64" a="1"/>
  <c r="E17" i="64" s="1"/>
  <c r="D17" i="64" a="1"/>
  <c r="D17" i="64" s="1"/>
  <c r="C17" i="64"/>
  <c r="W16" i="64" a="1"/>
  <c r="W16" i="64" s="1"/>
  <c r="V16" i="64" a="1"/>
  <c r="V16" i="64" s="1"/>
  <c r="U16" i="64" a="1"/>
  <c r="U16" i="64" s="1"/>
  <c r="T16" i="64" a="1"/>
  <c r="T16" i="64" s="1"/>
  <c r="S16" i="64" a="1"/>
  <c r="S16" i="64" s="1"/>
  <c r="R16" i="64" a="1"/>
  <c r="R16" i="64" s="1"/>
  <c r="Q16" i="64" a="1"/>
  <c r="Q16" i="64" s="1"/>
  <c r="P16" i="64" a="1"/>
  <c r="P16" i="64" s="1"/>
  <c r="O16" i="64" a="1"/>
  <c r="O16" i="64" s="1"/>
  <c r="N16" i="64" a="1"/>
  <c r="N16" i="64" s="1"/>
  <c r="M16" i="64" a="1"/>
  <c r="M16" i="64" s="1"/>
  <c r="L16" i="64" a="1"/>
  <c r="L16" i="64" s="1"/>
  <c r="K16" i="64" a="1"/>
  <c r="K16" i="64" s="1"/>
  <c r="J16" i="64" a="1"/>
  <c r="J16" i="64" s="1"/>
  <c r="I16" i="64" a="1"/>
  <c r="I16" i="64" s="1"/>
  <c r="H16" i="64" a="1"/>
  <c r="H16" i="64" s="1"/>
  <c r="G16" i="64" a="1"/>
  <c r="G16" i="64" s="1"/>
  <c r="F16" i="64" a="1"/>
  <c r="F16" i="64" s="1"/>
  <c r="E16" i="64" a="1"/>
  <c r="E16" i="64" s="1"/>
  <c r="D16" i="64" a="1"/>
  <c r="D16" i="64" s="1"/>
  <c r="C16" i="64"/>
  <c r="W15" i="64" a="1"/>
  <c r="W15" i="64" s="1"/>
  <c r="V15" i="64" a="1"/>
  <c r="V15" i="64" s="1"/>
  <c r="U15" i="64" a="1"/>
  <c r="U15" i="64" s="1"/>
  <c r="T15" i="64" a="1"/>
  <c r="T15" i="64" s="1"/>
  <c r="S15" i="64" a="1"/>
  <c r="S15" i="64" s="1"/>
  <c r="R15" i="64" a="1"/>
  <c r="R15" i="64" s="1"/>
  <c r="Q15" i="64" a="1"/>
  <c r="Q15" i="64" s="1"/>
  <c r="P15" i="64" a="1"/>
  <c r="P15" i="64" s="1"/>
  <c r="O15" i="64" a="1"/>
  <c r="O15" i="64" s="1"/>
  <c r="N15" i="64" a="1"/>
  <c r="N15" i="64" s="1"/>
  <c r="M15" i="64" a="1"/>
  <c r="M15" i="64" s="1"/>
  <c r="L15" i="64" a="1"/>
  <c r="L15" i="64" s="1"/>
  <c r="K15" i="64" a="1"/>
  <c r="K15" i="64" s="1"/>
  <c r="J15" i="64" a="1"/>
  <c r="J15" i="64" s="1"/>
  <c r="I15" i="64" a="1"/>
  <c r="I15" i="64" s="1"/>
  <c r="H15" i="64" a="1"/>
  <c r="H15" i="64" s="1"/>
  <c r="G15" i="64" a="1"/>
  <c r="G15" i="64" s="1"/>
  <c r="F15" i="64" a="1"/>
  <c r="F15" i="64" s="1"/>
  <c r="E15" i="64" a="1"/>
  <c r="E15" i="64" s="1"/>
  <c r="D15" i="64" a="1"/>
  <c r="D15" i="64" s="1"/>
  <c r="C15" i="64"/>
  <c r="W14" i="64" a="1"/>
  <c r="W14" i="64" s="1"/>
  <c r="V14" i="64" a="1"/>
  <c r="V14" i="64" s="1"/>
  <c r="U14" i="64" a="1"/>
  <c r="U14" i="64" s="1"/>
  <c r="T14" i="64" a="1"/>
  <c r="T14" i="64" s="1"/>
  <c r="S14" i="64" a="1"/>
  <c r="S14" i="64" s="1"/>
  <c r="R14" i="64" a="1"/>
  <c r="R14" i="64" s="1"/>
  <c r="Q14" i="64" a="1"/>
  <c r="Q14" i="64" s="1"/>
  <c r="P14" i="64" a="1"/>
  <c r="P14" i="64" s="1"/>
  <c r="O14" i="64" a="1"/>
  <c r="O14" i="64" s="1"/>
  <c r="N14" i="64" a="1"/>
  <c r="N14" i="64" s="1"/>
  <c r="M14" i="64" a="1"/>
  <c r="M14" i="64" s="1"/>
  <c r="L14" i="64" a="1"/>
  <c r="L14" i="64" s="1"/>
  <c r="K14" i="64" a="1"/>
  <c r="K14" i="64" s="1"/>
  <c r="J14" i="64" a="1"/>
  <c r="J14" i="64" s="1"/>
  <c r="I14" i="64" a="1"/>
  <c r="I14" i="64" s="1"/>
  <c r="H14" i="64" a="1"/>
  <c r="H14" i="64" s="1"/>
  <c r="G14" i="64" a="1"/>
  <c r="G14" i="64" s="1"/>
  <c r="F14" i="64" a="1"/>
  <c r="F14" i="64" s="1"/>
  <c r="E14" i="64" a="1"/>
  <c r="E14" i="64" s="1"/>
  <c r="D14" i="64" a="1"/>
  <c r="D14" i="64" s="1"/>
  <c r="C14" i="64"/>
  <c r="W13" i="64" a="1"/>
  <c r="W13" i="64" s="1"/>
  <c r="V13" i="64" a="1"/>
  <c r="V13" i="64" s="1"/>
  <c r="U13" i="64" a="1"/>
  <c r="U13" i="64" s="1"/>
  <c r="T13" i="64" a="1"/>
  <c r="T13" i="64" s="1"/>
  <c r="S13" i="64" a="1"/>
  <c r="S13" i="64" s="1"/>
  <c r="R13" i="64" a="1"/>
  <c r="R13" i="64" s="1"/>
  <c r="Q13" i="64" a="1"/>
  <c r="Q13" i="64" s="1"/>
  <c r="P13" i="64" a="1"/>
  <c r="P13" i="64" s="1"/>
  <c r="O13" i="64" a="1"/>
  <c r="O13" i="64" s="1"/>
  <c r="N13" i="64" a="1"/>
  <c r="N13" i="64" s="1"/>
  <c r="M13" i="64" a="1"/>
  <c r="M13" i="64" s="1"/>
  <c r="L13" i="64" a="1"/>
  <c r="L13" i="64" s="1"/>
  <c r="K13" i="64" a="1"/>
  <c r="K13" i="64" s="1"/>
  <c r="J13" i="64" a="1"/>
  <c r="J13" i="64" s="1"/>
  <c r="I13" i="64" a="1"/>
  <c r="I13" i="64" s="1"/>
  <c r="H13" i="64" a="1"/>
  <c r="H13" i="64" s="1"/>
  <c r="G13" i="64" a="1"/>
  <c r="G13" i="64" s="1"/>
  <c r="F13" i="64" a="1"/>
  <c r="F13" i="64" s="1"/>
  <c r="E13" i="64" a="1"/>
  <c r="E13" i="64" s="1"/>
  <c r="D13" i="64" a="1"/>
  <c r="D13" i="64" s="1"/>
  <c r="C13" i="64"/>
  <c r="W12" i="64" a="1"/>
  <c r="W12" i="64" s="1"/>
  <c r="V12" i="64" a="1"/>
  <c r="V12" i="64" s="1"/>
  <c r="U12" i="64" a="1"/>
  <c r="U12" i="64" s="1"/>
  <c r="T12" i="64" a="1"/>
  <c r="T12" i="64" s="1"/>
  <c r="S12" i="64" a="1"/>
  <c r="S12" i="64" s="1"/>
  <c r="R12" i="64" a="1"/>
  <c r="R12" i="64" s="1"/>
  <c r="Q12" i="64" a="1"/>
  <c r="Q12" i="64" s="1"/>
  <c r="P12" i="64" a="1"/>
  <c r="P12" i="64" s="1"/>
  <c r="O12" i="64" a="1"/>
  <c r="O12" i="64" s="1"/>
  <c r="N12" i="64" a="1"/>
  <c r="N12" i="64" s="1"/>
  <c r="M12" i="64" a="1"/>
  <c r="M12" i="64" s="1"/>
  <c r="L12" i="64" a="1"/>
  <c r="L12" i="64" s="1"/>
  <c r="K12" i="64" a="1"/>
  <c r="K12" i="64" s="1"/>
  <c r="J12" i="64" a="1"/>
  <c r="J12" i="64" s="1"/>
  <c r="I12" i="64" a="1"/>
  <c r="I12" i="64" s="1"/>
  <c r="H12" i="64" a="1"/>
  <c r="H12" i="64" s="1"/>
  <c r="G12" i="64" a="1"/>
  <c r="G12" i="64" s="1"/>
  <c r="F12" i="64" a="1"/>
  <c r="F12" i="64" s="1"/>
  <c r="E12" i="64" a="1"/>
  <c r="E12" i="64" s="1"/>
  <c r="D12" i="64" a="1"/>
  <c r="D12" i="64" s="1"/>
  <c r="C12" i="64"/>
  <c r="W11" i="64" a="1"/>
  <c r="W11" i="64" s="1"/>
  <c r="V11" i="64" a="1"/>
  <c r="V11" i="64" s="1"/>
  <c r="U11" i="64" a="1"/>
  <c r="U11" i="64" s="1"/>
  <c r="T11" i="64" a="1"/>
  <c r="T11" i="64" s="1"/>
  <c r="S11" i="64" a="1"/>
  <c r="S11" i="64" s="1"/>
  <c r="R11" i="64" a="1"/>
  <c r="R11" i="64" s="1"/>
  <c r="Q11" i="64" a="1"/>
  <c r="Q11" i="64" s="1"/>
  <c r="P11" i="64" a="1"/>
  <c r="P11" i="64" s="1"/>
  <c r="O11" i="64" a="1"/>
  <c r="O11" i="64" s="1"/>
  <c r="N11" i="64" a="1"/>
  <c r="N11" i="64" s="1"/>
  <c r="M11" i="64" a="1"/>
  <c r="M11" i="64" s="1"/>
  <c r="L11" i="64" a="1"/>
  <c r="L11" i="64" s="1"/>
  <c r="K11" i="64" a="1"/>
  <c r="K11" i="64" s="1"/>
  <c r="J11" i="64" a="1"/>
  <c r="J11" i="64" s="1"/>
  <c r="I11" i="64" a="1"/>
  <c r="I11" i="64" s="1"/>
  <c r="H11" i="64" a="1"/>
  <c r="H11" i="64" s="1"/>
  <c r="G11" i="64" a="1"/>
  <c r="G11" i="64" s="1"/>
  <c r="F11" i="64" a="1"/>
  <c r="F11" i="64" s="1"/>
  <c r="E11" i="64" a="1"/>
  <c r="E11" i="64" s="1"/>
  <c r="D11" i="64" a="1"/>
  <c r="D11" i="64" s="1"/>
  <c r="C11" i="64"/>
  <c r="W10" i="64" a="1"/>
  <c r="W10" i="64" s="1"/>
  <c r="V10" i="64" a="1"/>
  <c r="V10" i="64" s="1"/>
  <c r="U10" i="64" a="1"/>
  <c r="U10" i="64" s="1"/>
  <c r="T10" i="64" a="1"/>
  <c r="T10" i="64" s="1"/>
  <c r="S10" i="64" a="1"/>
  <c r="S10" i="64" s="1"/>
  <c r="R10" i="64" a="1"/>
  <c r="R10" i="64" s="1"/>
  <c r="Q10" i="64" a="1"/>
  <c r="Q10" i="64" s="1"/>
  <c r="P10" i="64" a="1"/>
  <c r="P10" i="64" s="1"/>
  <c r="O10" i="64" a="1"/>
  <c r="O10" i="64" s="1"/>
  <c r="N10" i="64" a="1"/>
  <c r="N10" i="64" s="1"/>
  <c r="M10" i="64" a="1"/>
  <c r="M10" i="64" s="1"/>
  <c r="L10" i="64" a="1"/>
  <c r="L10" i="64" s="1"/>
  <c r="K10" i="64" a="1"/>
  <c r="K10" i="64" s="1"/>
  <c r="J10" i="64" a="1"/>
  <c r="J10" i="64" s="1"/>
  <c r="I10" i="64" a="1"/>
  <c r="I10" i="64" s="1"/>
  <c r="H10" i="64" a="1"/>
  <c r="H10" i="64" s="1"/>
  <c r="G10" i="64" a="1"/>
  <c r="G10" i="64" s="1"/>
  <c r="F10" i="64" a="1"/>
  <c r="F10" i="64" s="1"/>
  <c r="E10" i="64" a="1"/>
  <c r="E10" i="64" s="1"/>
  <c r="D10" i="64" a="1"/>
  <c r="D10" i="64" s="1"/>
  <c r="C10" i="64"/>
  <c r="W9" i="64" a="1"/>
  <c r="W9" i="64" s="1"/>
  <c r="V9" i="64" a="1"/>
  <c r="V9" i="64" s="1"/>
  <c r="U9" i="64" a="1"/>
  <c r="U9" i="64" s="1"/>
  <c r="T9" i="64" a="1"/>
  <c r="T9" i="64" s="1"/>
  <c r="S9" i="64" a="1"/>
  <c r="S9" i="64" s="1"/>
  <c r="R9" i="64" a="1"/>
  <c r="R9" i="64" s="1"/>
  <c r="Q9" i="64" a="1"/>
  <c r="Q9" i="64" s="1"/>
  <c r="P9" i="64" a="1"/>
  <c r="P9" i="64" s="1"/>
  <c r="O9" i="64" a="1"/>
  <c r="O9" i="64" s="1"/>
  <c r="N9" i="64" a="1"/>
  <c r="N9" i="64" s="1"/>
  <c r="M9" i="64" a="1"/>
  <c r="M9" i="64" s="1"/>
  <c r="L9" i="64" a="1"/>
  <c r="L9" i="64" s="1"/>
  <c r="K9" i="64" a="1"/>
  <c r="K9" i="64" s="1"/>
  <c r="J9" i="64" a="1"/>
  <c r="J9" i="64" s="1"/>
  <c r="I9" i="64" a="1"/>
  <c r="I9" i="64" s="1"/>
  <c r="H9" i="64" a="1"/>
  <c r="H9" i="64" s="1"/>
  <c r="G9" i="64" a="1"/>
  <c r="G9" i="64" s="1"/>
  <c r="F9" i="64" a="1"/>
  <c r="F9" i="64" s="1"/>
  <c r="E9" i="64" a="1"/>
  <c r="E9" i="64" s="1"/>
  <c r="D9" i="64" a="1"/>
  <c r="D9" i="64" s="1"/>
  <c r="C9" i="64"/>
  <c r="W8" i="64" a="1"/>
  <c r="W8" i="64" s="1"/>
  <c r="V8" i="64" a="1"/>
  <c r="V8" i="64" s="1"/>
  <c r="U8" i="64" a="1"/>
  <c r="U8" i="64" s="1"/>
  <c r="T8" i="64" a="1"/>
  <c r="T8" i="64" s="1"/>
  <c r="S8" i="64" a="1"/>
  <c r="S8" i="64" s="1"/>
  <c r="R8" i="64" a="1"/>
  <c r="R8" i="64" s="1"/>
  <c r="Q8" i="64" a="1"/>
  <c r="Q8" i="64" s="1"/>
  <c r="P8" i="64" a="1"/>
  <c r="P8" i="64" s="1"/>
  <c r="O8" i="64" a="1"/>
  <c r="O8" i="64" s="1"/>
  <c r="N8" i="64" a="1"/>
  <c r="N8" i="64" s="1"/>
  <c r="M8" i="64" a="1"/>
  <c r="M8" i="64" s="1"/>
  <c r="L8" i="64" a="1"/>
  <c r="L8" i="64" s="1"/>
  <c r="K8" i="64" a="1"/>
  <c r="K8" i="64" s="1"/>
  <c r="J8" i="64" a="1"/>
  <c r="J8" i="64" s="1"/>
  <c r="I8" i="64" a="1"/>
  <c r="I8" i="64" s="1"/>
  <c r="H8" i="64" a="1"/>
  <c r="H8" i="64" s="1"/>
  <c r="G8" i="64" a="1"/>
  <c r="G8" i="64" s="1"/>
  <c r="F8" i="64" a="1"/>
  <c r="F8" i="64" s="1"/>
  <c r="E8" i="64" a="1"/>
  <c r="E8" i="64" s="1"/>
  <c r="D8" i="64" a="1"/>
  <c r="D8" i="64" s="1"/>
  <c r="C8" i="64"/>
  <c r="C7" i="64"/>
  <c r="C6" i="64"/>
  <c r="C5" i="64"/>
  <c r="C4" i="64"/>
  <c r="W21" i="63" a="1"/>
  <c r="W21" i="63" s="1"/>
  <c r="V21" i="63" a="1"/>
  <c r="V21" i="63" s="1"/>
  <c r="U21" i="63" a="1"/>
  <c r="U21" i="63" s="1"/>
  <c r="T21" i="63" a="1"/>
  <c r="T21" i="63" s="1"/>
  <c r="S21" i="63" a="1"/>
  <c r="S21" i="63" s="1"/>
  <c r="R21" i="63" a="1"/>
  <c r="R21" i="63" s="1"/>
  <c r="Q21" i="63" a="1"/>
  <c r="Q21" i="63" s="1"/>
  <c r="P21" i="63" a="1"/>
  <c r="P21" i="63" s="1"/>
  <c r="O21" i="63" a="1"/>
  <c r="O21" i="63" s="1"/>
  <c r="N21" i="63" a="1"/>
  <c r="N21" i="63" s="1"/>
  <c r="M21" i="63" a="1"/>
  <c r="M21" i="63" s="1"/>
  <c r="L21" i="63" a="1"/>
  <c r="L21" i="63" s="1"/>
  <c r="K21" i="63" a="1"/>
  <c r="K21" i="63" s="1"/>
  <c r="J21" i="63" a="1"/>
  <c r="J21" i="63" s="1"/>
  <c r="I21" i="63" a="1"/>
  <c r="I21" i="63" s="1"/>
  <c r="H21" i="63" a="1"/>
  <c r="H21" i="63" s="1"/>
  <c r="G21" i="63" a="1"/>
  <c r="G21" i="63" s="1"/>
  <c r="F21" i="63" a="1"/>
  <c r="F21" i="63" s="1"/>
  <c r="E21" i="63" a="1"/>
  <c r="E21" i="63" s="1"/>
  <c r="D21" i="63" a="1"/>
  <c r="D21" i="63" s="1"/>
  <c r="C21" i="63"/>
  <c r="W20" i="63" a="1"/>
  <c r="W20" i="63" s="1"/>
  <c r="V20" i="63" a="1"/>
  <c r="V20" i="63" s="1"/>
  <c r="U20" i="63" a="1"/>
  <c r="U20" i="63" s="1"/>
  <c r="T20" i="63" a="1"/>
  <c r="T20" i="63" s="1"/>
  <c r="S20" i="63" a="1"/>
  <c r="S20" i="63" s="1"/>
  <c r="R20" i="63" a="1"/>
  <c r="R20" i="63" s="1"/>
  <c r="Q20" i="63" a="1"/>
  <c r="Q20" i="63" s="1"/>
  <c r="P20" i="63" a="1"/>
  <c r="P20" i="63" s="1"/>
  <c r="O20" i="63" a="1"/>
  <c r="O20" i="63" s="1"/>
  <c r="N20" i="63" a="1"/>
  <c r="N20" i="63" s="1"/>
  <c r="M20" i="63" a="1"/>
  <c r="M20" i="63" s="1"/>
  <c r="L20" i="63" a="1"/>
  <c r="L20" i="63" s="1"/>
  <c r="K20" i="63" a="1"/>
  <c r="K20" i="63" s="1"/>
  <c r="J20" i="63" a="1"/>
  <c r="J20" i="63" s="1"/>
  <c r="I20" i="63" a="1"/>
  <c r="I20" i="63" s="1"/>
  <c r="H20" i="63" a="1"/>
  <c r="H20" i="63" s="1"/>
  <c r="G20" i="63" a="1"/>
  <c r="G20" i="63" s="1"/>
  <c r="F20" i="63" a="1"/>
  <c r="F20" i="63" s="1"/>
  <c r="E20" i="63" a="1"/>
  <c r="E20" i="63" s="1"/>
  <c r="D20" i="63" a="1"/>
  <c r="D20" i="63" s="1"/>
  <c r="C20" i="63"/>
  <c r="W19" i="63" a="1"/>
  <c r="W19" i="63" s="1"/>
  <c r="V19" i="63" a="1"/>
  <c r="V19" i="63" s="1"/>
  <c r="U19" i="63" a="1"/>
  <c r="U19" i="63" s="1"/>
  <c r="T19" i="63" a="1"/>
  <c r="T19" i="63" s="1"/>
  <c r="S19" i="63" a="1"/>
  <c r="S19" i="63" s="1"/>
  <c r="R19" i="63" a="1"/>
  <c r="R19" i="63" s="1"/>
  <c r="Q19" i="63" a="1"/>
  <c r="Q19" i="63" s="1"/>
  <c r="P19" i="63" a="1"/>
  <c r="P19" i="63" s="1"/>
  <c r="O19" i="63" a="1"/>
  <c r="O19" i="63" s="1"/>
  <c r="N19" i="63" a="1"/>
  <c r="N19" i="63" s="1"/>
  <c r="M19" i="63" a="1"/>
  <c r="M19" i="63" s="1"/>
  <c r="L19" i="63" a="1"/>
  <c r="L19" i="63" s="1"/>
  <c r="K19" i="63" a="1"/>
  <c r="K19" i="63" s="1"/>
  <c r="J19" i="63" a="1"/>
  <c r="J19" i="63" s="1"/>
  <c r="I19" i="63" a="1"/>
  <c r="I19" i="63" s="1"/>
  <c r="H19" i="63" a="1"/>
  <c r="H19" i="63" s="1"/>
  <c r="G19" i="63" a="1"/>
  <c r="G19" i="63" s="1"/>
  <c r="F19" i="63" a="1"/>
  <c r="F19" i="63" s="1"/>
  <c r="E19" i="63" a="1"/>
  <c r="E19" i="63" s="1"/>
  <c r="D19" i="63" a="1"/>
  <c r="D19" i="63" s="1"/>
  <c r="C19" i="63"/>
  <c r="W18" i="63" a="1"/>
  <c r="W18" i="63" s="1"/>
  <c r="V18" i="63" a="1"/>
  <c r="V18" i="63" s="1"/>
  <c r="U18" i="63" a="1"/>
  <c r="U18" i="63" s="1"/>
  <c r="T18" i="63" a="1"/>
  <c r="T18" i="63" s="1"/>
  <c r="S18" i="63" a="1"/>
  <c r="S18" i="63" s="1"/>
  <c r="R18" i="63" a="1"/>
  <c r="R18" i="63" s="1"/>
  <c r="Q18" i="63" a="1"/>
  <c r="Q18" i="63" s="1"/>
  <c r="P18" i="63" a="1"/>
  <c r="P18" i="63" s="1"/>
  <c r="O18" i="63" a="1"/>
  <c r="O18" i="63" s="1"/>
  <c r="N18" i="63" a="1"/>
  <c r="N18" i="63" s="1"/>
  <c r="M18" i="63" a="1"/>
  <c r="M18" i="63" s="1"/>
  <c r="L18" i="63" a="1"/>
  <c r="L18" i="63" s="1"/>
  <c r="K18" i="63" a="1"/>
  <c r="K18" i="63" s="1"/>
  <c r="J18" i="63" a="1"/>
  <c r="J18" i="63" s="1"/>
  <c r="I18" i="63" a="1"/>
  <c r="I18" i="63" s="1"/>
  <c r="H18" i="63" a="1"/>
  <c r="H18" i="63" s="1"/>
  <c r="G18" i="63" a="1"/>
  <c r="G18" i="63" s="1"/>
  <c r="F18" i="63" a="1"/>
  <c r="F18" i="63" s="1"/>
  <c r="E18" i="63" a="1"/>
  <c r="E18" i="63" s="1"/>
  <c r="D18" i="63" a="1"/>
  <c r="D18" i="63" s="1"/>
  <c r="C18" i="63"/>
  <c r="W17" i="63" a="1"/>
  <c r="W17" i="63" s="1"/>
  <c r="V17" i="63" a="1"/>
  <c r="V17" i="63" s="1"/>
  <c r="U17" i="63" a="1"/>
  <c r="U17" i="63" s="1"/>
  <c r="T17" i="63" a="1"/>
  <c r="T17" i="63" s="1"/>
  <c r="S17" i="63" a="1"/>
  <c r="S17" i="63" s="1"/>
  <c r="R17" i="63" a="1"/>
  <c r="R17" i="63" s="1"/>
  <c r="Q17" i="63" a="1"/>
  <c r="Q17" i="63" s="1"/>
  <c r="P17" i="63" a="1"/>
  <c r="P17" i="63" s="1"/>
  <c r="O17" i="63" a="1"/>
  <c r="O17" i="63" s="1"/>
  <c r="N17" i="63" a="1"/>
  <c r="N17" i="63" s="1"/>
  <c r="M17" i="63" a="1"/>
  <c r="M17" i="63" s="1"/>
  <c r="L17" i="63" a="1"/>
  <c r="L17" i="63" s="1"/>
  <c r="K17" i="63" a="1"/>
  <c r="K17" i="63" s="1"/>
  <c r="J17" i="63" a="1"/>
  <c r="J17" i="63" s="1"/>
  <c r="I17" i="63" a="1"/>
  <c r="I17" i="63" s="1"/>
  <c r="H17" i="63" a="1"/>
  <c r="H17" i="63" s="1"/>
  <c r="G17" i="63" a="1"/>
  <c r="G17" i="63" s="1"/>
  <c r="F17" i="63" a="1"/>
  <c r="F17" i="63" s="1"/>
  <c r="E17" i="63" a="1"/>
  <c r="E17" i="63" s="1"/>
  <c r="D17" i="63" a="1"/>
  <c r="D17" i="63" s="1"/>
  <c r="C17" i="63"/>
  <c r="W16" i="63" a="1"/>
  <c r="W16" i="63" s="1"/>
  <c r="V16" i="63" a="1"/>
  <c r="V16" i="63" s="1"/>
  <c r="U16" i="63" a="1"/>
  <c r="U16" i="63" s="1"/>
  <c r="T16" i="63" a="1"/>
  <c r="T16" i="63" s="1"/>
  <c r="S16" i="63" a="1"/>
  <c r="S16" i="63" s="1"/>
  <c r="R16" i="63" a="1"/>
  <c r="R16" i="63" s="1"/>
  <c r="Q16" i="63" a="1"/>
  <c r="Q16" i="63" s="1"/>
  <c r="P16" i="63" a="1"/>
  <c r="P16" i="63" s="1"/>
  <c r="O16" i="63" a="1"/>
  <c r="O16" i="63" s="1"/>
  <c r="N16" i="63" a="1"/>
  <c r="N16" i="63" s="1"/>
  <c r="M16" i="63" a="1"/>
  <c r="M16" i="63" s="1"/>
  <c r="L16" i="63" a="1"/>
  <c r="L16" i="63" s="1"/>
  <c r="K16" i="63" a="1"/>
  <c r="K16" i="63" s="1"/>
  <c r="J16" i="63" a="1"/>
  <c r="J16" i="63" s="1"/>
  <c r="I16" i="63" a="1"/>
  <c r="I16" i="63" s="1"/>
  <c r="H16" i="63" a="1"/>
  <c r="H16" i="63" s="1"/>
  <c r="G16" i="63" a="1"/>
  <c r="G16" i="63" s="1"/>
  <c r="F16" i="63" a="1"/>
  <c r="F16" i="63" s="1"/>
  <c r="E16" i="63" a="1"/>
  <c r="E16" i="63" s="1"/>
  <c r="D16" i="63" a="1"/>
  <c r="D16" i="63" s="1"/>
  <c r="C16" i="63"/>
  <c r="W15" i="63" a="1"/>
  <c r="W15" i="63" s="1"/>
  <c r="V15" i="63" a="1"/>
  <c r="V15" i="63" s="1"/>
  <c r="U15" i="63" a="1"/>
  <c r="U15" i="63" s="1"/>
  <c r="T15" i="63" a="1"/>
  <c r="T15" i="63" s="1"/>
  <c r="S15" i="63" a="1"/>
  <c r="S15" i="63" s="1"/>
  <c r="R15" i="63" a="1"/>
  <c r="R15" i="63" s="1"/>
  <c r="Q15" i="63" a="1"/>
  <c r="Q15" i="63" s="1"/>
  <c r="P15" i="63" a="1"/>
  <c r="P15" i="63" s="1"/>
  <c r="O15" i="63" a="1"/>
  <c r="O15" i="63" s="1"/>
  <c r="N15" i="63" a="1"/>
  <c r="N15" i="63" s="1"/>
  <c r="M15" i="63" a="1"/>
  <c r="M15" i="63" s="1"/>
  <c r="L15" i="63" a="1"/>
  <c r="L15" i="63" s="1"/>
  <c r="K15" i="63" a="1"/>
  <c r="K15" i="63" s="1"/>
  <c r="J15" i="63" a="1"/>
  <c r="J15" i="63" s="1"/>
  <c r="I15" i="63" a="1"/>
  <c r="I15" i="63" s="1"/>
  <c r="H15" i="63" a="1"/>
  <c r="H15" i="63" s="1"/>
  <c r="G15" i="63" a="1"/>
  <c r="G15" i="63" s="1"/>
  <c r="F15" i="63" a="1"/>
  <c r="F15" i="63" s="1"/>
  <c r="E15" i="63" a="1"/>
  <c r="E15" i="63" s="1"/>
  <c r="D15" i="63" a="1"/>
  <c r="D15" i="63" s="1"/>
  <c r="C15" i="63"/>
  <c r="W14" i="63" a="1"/>
  <c r="W14" i="63" s="1"/>
  <c r="V14" i="63" a="1"/>
  <c r="V14" i="63" s="1"/>
  <c r="U14" i="63" a="1"/>
  <c r="U14" i="63" s="1"/>
  <c r="T14" i="63" a="1"/>
  <c r="T14" i="63" s="1"/>
  <c r="S14" i="63" a="1"/>
  <c r="S14" i="63" s="1"/>
  <c r="R14" i="63" a="1"/>
  <c r="R14" i="63" s="1"/>
  <c r="Q14" i="63" a="1"/>
  <c r="Q14" i="63" s="1"/>
  <c r="P14" i="63" a="1"/>
  <c r="P14" i="63" s="1"/>
  <c r="O14" i="63" a="1"/>
  <c r="O14" i="63" s="1"/>
  <c r="N14" i="63" a="1"/>
  <c r="N14" i="63" s="1"/>
  <c r="M14" i="63" a="1"/>
  <c r="M14" i="63" s="1"/>
  <c r="L14" i="63" a="1"/>
  <c r="L14" i="63" s="1"/>
  <c r="K14" i="63" a="1"/>
  <c r="K14" i="63" s="1"/>
  <c r="J14" i="63" a="1"/>
  <c r="J14" i="63" s="1"/>
  <c r="I14" i="63" a="1"/>
  <c r="I14" i="63" s="1"/>
  <c r="H14" i="63" a="1"/>
  <c r="H14" i="63" s="1"/>
  <c r="G14" i="63" a="1"/>
  <c r="G14" i="63" s="1"/>
  <c r="F14" i="63" a="1"/>
  <c r="F14" i="63" s="1"/>
  <c r="E14" i="63" a="1"/>
  <c r="E14" i="63" s="1"/>
  <c r="D14" i="63" a="1"/>
  <c r="D14" i="63" s="1"/>
  <c r="C14" i="63"/>
  <c r="W13" i="63" a="1"/>
  <c r="W13" i="63" s="1"/>
  <c r="V13" i="63" a="1"/>
  <c r="V13" i="63" s="1"/>
  <c r="U13" i="63" a="1"/>
  <c r="U13" i="63" s="1"/>
  <c r="T13" i="63" a="1"/>
  <c r="T13" i="63" s="1"/>
  <c r="S13" i="63" a="1"/>
  <c r="S13" i="63" s="1"/>
  <c r="R13" i="63" a="1"/>
  <c r="R13" i="63" s="1"/>
  <c r="Q13" i="63" a="1"/>
  <c r="Q13" i="63" s="1"/>
  <c r="P13" i="63" a="1"/>
  <c r="P13" i="63" s="1"/>
  <c r="O13" i="63" a="1"/>
  <c r="O13" i="63" s="1"/>
  <c r="N13" i="63" a="1"/>
  <c r="N13" i="63" s="1"/>
  <c r="M13" i="63" a="1"/>
  <c r="M13" i="63" s="1"/>
  <c r="L13" i="63" a="1"/>
  <c r="L13" i="63" s="1"/>
  <c r="K13" i="63" a="1"/>
  <c r="K13" i="63" s="1"/>
  <c r="J13" i="63" a="1"/>
  <c r="J13" i="63" s="1"/>
  <c r="I13" i="63" a="1"/>
  <c r="I13" i="63" s="1"/>
  <c r="H13" i="63" a="1"/>
  <c r="H13" i="63" s="1"/>
  <c r="G13" i="63" a="1"/>
  <c r="G13" i="63" s="1"/>
  <c r="F13" i="63" a="1"/>
  <c r="F13" i="63" s="1"/>
  <c r="E13" i="63" a="1"/>
  <c r="E13" i="63" s="1"/>
  <c r="D13" i="63" a="1"/>
  <c r="D13" i="63" s="1"/>
  <c r="C13" i="63"/>
  <c r="W12" i="63" a="1"/>
  <c r="W12" i="63" s="1"/>
  <c r="V12" i="63" a="1"/>
  <c r="V12" i="63" s="1"/>
  <c r="U12" i="63" a="1"/>
  <c r="U12" i="63" s="1"/>
  <c r="T12" i="63" a="1"/>
  <c r="T12" i="63" s="1"/>
  <c r="S12" i="63" a="1"/>
  <c r="S12" i="63" s="1"/>
  <c r="R12" i="63" a="1"/>
  <c r="R12" i="63" s="1"/>
  <c r="Q12" i="63" a="1"/>
  <c r="Q12" i="63" s="1"/>
  <c r="P12" i="63" a="1"/>
  <c r="P12" i="63" s="1"/>
  <c r="O12" i="63" a="1"/>
  <c r="O12" i="63" s="1"/>
  <c r="N12" i="63" a="1"/>
  <c r="N12" i="63" s="1"/>
  <c r="M12" i="63" a="1"/>
  <c r="M12" i="63" s="1"/>
  <c r="L12" i="63" a="1"/>
  <c r="L12" i="63" s="1"/>
  <c r="K12" i="63" a="1"/>
  <c r="K12" i="63" s="1"/>
  <c r="J12" i="63" a="1"/>
  <c r="J12" i="63" s="1"/>
  <c r="I12" i="63" a="1"/>
  <c r="I12" i="63" s="1"/>
  <c r="H12" i="63" a="1"/>
  <c r="H12" i="63" s="1"/>
  <c r="G12" i="63" a="1"/>
  <c r="G12" i="63" s="1"/>
  <c r="F12" i="63" a="1"/>
  <c r="F12" i="63" s="1"/>
  <c r="E12" i="63" a="1"/>
  <c r="E12" i="63" s="1"/>
  <c r="D12" i="63" a="1"/>
  <c r="D12" i="63" s="1"/>
  <c r="C12" i="63"/>
  <c r="W11" i="63" a="1"/>
  <c r="W11" i="63" s="1"/>
  <c r="V11" i="63" a="1"/>
  <c r="V11" i="63" s="1"/>
  <c r="U11" i="63" a="1"/>
  <c r="U11" i="63" s="1"/>
  <c r="T11" i="63" a="1"/>
  <c r="T11" i="63" s="1"/>
  <c r="S11" i="63" a="1"/>
  <c r="S11" i="63" s="1"/>
  <c r="R11" i="63" a="1"/>
  <c r="R11" i="63" s="1"/>
  <c r="Q11" i="63" a="1"/>
  <c r="Q11" i="63" s="1"/>
  <c r="P11" i="63" a="1"/>
  <c r="P11" i="63" s="1"/>
  <c r="O11" i="63" a="1"/>
  <c r="O11" i="63" s="1"/>
  <c r="N11" i="63" a="1"/>
  <c r="N11" i="63" s="1"/>
  <c r="M11" i="63" a="1"/>
  <c r="M11" i="63" s="1"/>
  <c r="L11" i="63" a="1"/>
  <c r="L11" i="63" s="1"/>
  <c r="K11" i="63" a="1"/>
  <c r="K11" i="63" s="1"/>
  <c r="J11" i="63" a="1"/>
  <c r="J11" i="63" s="1"/>
  <c r="I11" i="63" a="1"/>
  <c r="I11" i="63" s="1"/>
  <c r="H11" i="63" a="1"/>
  <c r="H11" i="63" s="1"/>
  <c r="G11" i="63" a="1"/>
  <c r="G11" i="63" s="1"/>
  <c r="F11" i="63" a="1"/>
  <c r="F11" i="63" s="1"/>
  <c r="E11" i="63" a="1"/>
  <c r="E11" i="63" s="1"/>
  <c r="D11" i="63" a="1"/>
  <c r="D11" i="63" s="1"/>
  <c r="C11" i="63"/>
  <c r="W10" i="63" a="1"/>
  <c r="W10" i="63" s="1"/>
  <c r="V10" i="63" a="1"/>
  <c r="V10" i="63" s="1"/>
  <c r="U10" i="63" a="1"/>
  <c r="U10" i="63" s="1"/>
  <c r="T10" i="63" a="1"/>
  <c r="T10" i="63" s="1"/>
  <c r="S10" i="63" a="1"/>
  <c r="S10" i="63" s="1"/>
  <c r="R10" i="63" a="1"/>
  <c r="R10" i="63" s="1"/>
  <c r="Q10" i="63" a="1"/>
  <c r="Q10" i="63" s="1"/>
  <c r="P10" i="63" a="1"/>
  <c r="P10" i="63" s="1"/>
  <c r="O10" i="63" a="1"/>
  <c r="O10" i="63" s="1"/>
  <c r="N10" i="63" a="1"/>
  <c r="N10" i="63" s="1"/>
  <c r="M10" i="63" a="1"/>
  <c r="M10" i="63" s="1"/>
  <c r="L10" i="63" a="1"/>
  <c r="L10" i="63" s="1"/>
  <c r="K10" i="63" a="1"/>
  <c r="K10" i="63" s="1"/>
  <c r="J10" i="63" a="1"/>
  <c r="J10" i="63" s="1"/>
  <c r="I10" i="63" a="1"/>
  <c r="I10" i="63" s="1"/>
  <c r="H10" i="63" a="1"/>
  <c r="H10" i="63" s="1"/>
  <c r="G10" i="63" a="1"/>
  <c r="G10" i="63" s="1"/>
  <c r="F10" i="63" a="1"/>
  <c r="F10" i="63" s="1"/>
  <c r="E10" i="63" a="1"/>
  <c r="E10" i="63" s="1"/>
  <c r="D10" i="63" a="1"/>
  <c r="D10" i="63" s="1"/>
  <c r="C10" i="63"/>
  <c r="W9" i="63" a="1"/>
  <c r="W9" i="63" s="1"/>
  <c r="V9" i="63" a="1"/>
  <c r="V9" i="63" s="1"/>
  <c r="U9" i="63" a="1"/>
  <c r="U9" i="63" s="1"/>
  <c r="T9" i="63" a="1"/>
  <c r="T9" i="63" s="1"/>
  <c r="S9" i="63" a="1"/>
  <c r="S9" i="63" s="1"/>
  <c r="R9" i="63" a="1"/>
  <c r="R9" i="63" s="1"/>
  <c r="Q9" i="63" a="1"/>
  <c r="Q9" i="63" s="1"/>
  <c r="P9" i="63" a="1"/>
  <c r="P9" i="63" s="1"/>
  <c r="O9" i="63" a="1"/>
  <c r="O9" i="63" s="1"/>
  <c r="N9" i="63" a="1"/>
  <c r="N9" i="63" s="1"/>
  <c r="M9" i="63" a="1"/>
  <c r="M9" i="63" s="1"/>
  <c r="L9" i="63" a="1"/>
  <c r="L9" i="63" s="1"/>
  <c r="K9" i="63" a="1"/>
  <c r="K9" i="63" s="1"/>
  <c r="J9" i="63" a="1"/>
  <c r="J9" i="63" s="1"/>
  <c r="I9" i="63" a="1"/>
  <c r="I9" i="63" s="1"/>
  <c r="H9" i="63" a="1"/>
  <c r="H9" i="63" s="1"/>
  <c r="G9" i="63" a="1"/>
  <c r="G9" i="63" s="1"/>
  <c r="F9" i="63" a="1"/>
  <c r="F9" i="63" s="1"/>
  <c r="E9" i="63" a="1"/>
  <c r="E9" i="63" s="1"/>
  <c r="D9" i="63" a="1"/>
  <c r="D9" i="63" s="1"/>
  <c r="C9" i="63"/>
  <c r="W8" i="63" a="1"/>
  <c r="W8" i="63" s="1"/>
  <c r="V8" i="63" a="1"/>
  <c r="V8" i="63" s="1"/>
  <c r="U8" i="63" a="1"/>
  <c r="U8" i="63" s="1"/>
  <c r="T8" i="63" a="1"/>
  <c r="T8" i="63" s="1"/>
  <c r="S8" i="63" a="1"/>
  <c r="S8" i="63" s="1"/>
  <c r="R8" i="63" a="1"/>
  <c r="R8" i="63" s="1"/>
  <c r="Q8" i="63" a="1"/>
  <c r="Q8" i="63" s="1"/>
  <c r="P8" i="63" a="1"/>
  <c r="P8" i="63" s="1"/>
  <c r="O8" i="63" a="1"/>
  <c r="O8" i="63" s="1"/>
  <c r="N8" i="63" a="1"/>
  <c r="N8" i="63" s="1"/>
  <c r="M8" i="63" a="1"/>
  <c r="M8" i="63" s="1"/>
  <c r="L8" i="63" a="1"/>
  <c r="L8" i="63" s="1"/>
  <c r="K8" i="63" a="1"/>
  <c r="K8" i="63" s="1"/>
  <c r="J8" i="63" a="1"/>
  <c r="J8" i="63" s="1"/>
  <c r="I8" i="63" a="1"/>
  <c r="I8" i="63" s="1"/>
  <c r="H8" i="63" a="1"/>
  <c r="H8" i="63" s="1"/>
  <c r="G8" i="63" a="1"/>
  <c r="G8" i="63" s="1"/>
  <c r="F8" i="63" a="1"/>
  <c r="F8" i="63" s="1"/>
  <c r="E8" i="63" a="1"/>
  <c r="E8" i="63" s="1"/>
  <c r="D8" i="63" a="1"/>
  <c r="D8" i="63" s="1"/>
  <c r="C8" i="63"/>
  <c r="C7" i="63"/>
  <c r="C6" i="63"/>
  <c r="C5" i="63"/>
  <c r="C4" i="63"/>
  <c r="W21" i="62" a="1"/>
  <c r="W21" i="62" s="1"/>
  <c r="V21" i="62" a="1"/>
  <c r="V21" i="62" s="1"/>
  <c r="U21" i="62" a="1"/>
  <c r="U21" i="62" s="1"/>
  <c r="T21" i="62" a="1"/>
  <c r="T21" i="62" s="1"/>
  <c r="S21" i="62" a="1"/>
  <c r="S21" i="62" s="1"/>
  <c r="R21" i="62" a="1"/>
  <c r="R21" i="62" s="1"/>
  <c r="Q21" i="62" a="1"/>
  <c r="Q21" i="62" s="1"/>
  <c r="P21" i="62" a="1"/>
  <c r="P21" i="62" s="1"/>
  <c r="O21" i="62" a="1"/>
  <c r="O21" i="62" s="1"/>
  <c r="N21" i="62" a="1"/>
  <c r="N21" i="62" s="1"/>
  <c r="M21" i="62" a="1"/>
  <c r="M21" i="62" s="1"/>
  <c r="L21" i="62" a="1"/>
  <c r="L21" i="62" s="1"/>
  <c r="K21" i="62" a="1"/>
  <c r="K21" i="62" s="1"/>
  <c r="J21" i="62" a="1"/>
  <c r="J21" i="62" s="1"/>
  <c r="I21" i="62" a="1"/>
  <c r="I21" i="62" s="1"/>
  <c r="H21" i="62" a="1"/>
  <c r="H21" i="62" s="1"/>
  <c r="G21" i="62" a="1"/>
  <c r="G21" i="62" s="1"/>
  <c r="F21" i="62" a="1"/>
  <c r="F21" i="62" s="1"/>
  <c r="E21" i="62" a="1"/>
  <c r="E21" i="62" s="1"/>
  <c r="D21" i="62" a="1"/>
  <c r="D21" i="62" s="1"/>
  <c r="C21" i="62"/>
  <c r="W20" i="62" a="1"/>
  <c r="W20" i="62" s="1"/>
  <c r="V20" i="62" a="1"/>
  <c r="V20" i="62" s="1"/>
  <c r="U20" i="62" a="1"/>
  <c r="U20" i="62" s="1"/>
  <c r="T20" i="62" a="1"/>
  <c r="T20" i="62" s="1"/>
  <c r="S20" i="62" a="1"/>
  <c r="S20" i="62" s="1"/>
  <c r="R20" i="62" a="1"/>
  <c r="R20" i="62" s="1"/>
  <c r="Q20" i="62" a="1"/>
  <c r="Q20" i="62" s="1"/>
  <c r="P20" i="62" a="1"/>
  <c r="P20" i="62" s="1"/>
  <c r="O20" i="62" a="1"/>
  <c r="O20" i="62" s="1"/>
  <c r="N20" i="62" a="1"/>
  <c r="N20" i="62" s="1"/>
  <c r="M20" i="62" a="1"/>
  <c r="M20" i="62" s="1"/>
  <c r="L20" i="62" a="1"/>
  <c r="L20" i="62" s="1"/>
  <c r="K20" i="62" a="1"/>
  <c r="K20" i="62" s="1"/>
  <c r="J20" i="62" a="1"/>
  <c r="J20" i="62" s="1"/>
  <c r="I20" i="62" a="1"/>
  <c r="I20" i="62" s="1"/>
  <c r="H20" i="62" a="1"/>
  <c r="H20" i="62" s="1"/>
  <c r="G20" i="62" a="1"/>
  <c r="G20" i="62" s="1"/>
  <c r="F20" i="62" a="1"/>
  <c r="F20" i="62" s="1"/>
  <c r="E20" i="62" a="1"/>
  <c r="E20" i="62" s="1"/>
  <c r="D20" i="62" a="1"/>
  <c r="D20" i="62" s="1"/>
  <c r="C20" i="62"/>
  <c r="W19" i="62" a="1"/>
  <c r="W19" i="62" s="1"/>
  <c r="V19" i="62" a="1"/>
  <c r="V19" i="62" s="1"/>
  <c r="U19" i="62" a="1"/>
  <c r="U19" i="62" s="1"/>
  <c r="T19" i="62" a="1"/>
  <c r="T19" i="62" s="1"/>
  <c r="S19" i="62" a="1"/>
  <c r="S19" i="62" s="1"/>
  <c r="R19" i="62" a="1"/>
  <c r="R19" i="62" s="1"/>
  <c r="Q19" i="62" a="1"/>
  <c r="Q19" i="62" s="1"/>
  <c r="P19" i="62" a="1"/>
  <c r="P19" i="62" s="1"/>
  <c r="O19" i="62" a="1"/>
  <c r="O19" i="62" s="1"/>
  <c r="N19" i="62" a="1"/>
  <c r="N19" i="62" s="1"/>
  <c r="M19" i="62" a="1"/>
  <c r="M19" i="62" s="1"/>
  <c r="L19" i="62" a="1"/>
  <c r="L19" i="62" s="1"/>
  <c r="K19" i="62" a="1"/>
  <c r="K19" i="62" s="1"/>
  <c r="J19" i="62" a="1"/>
  <c r="J19" i="62" s="1"/>
  <c r="I19" i="62" a="1"/>
  <c r="I19" i="62" s="1"/>
  <c r="H19" i="62" a="1"/>
  <c r="H19" i="62" s="1"/>
  <c r="G19" i="62" a="1"/>
  <c r="G19" i="62" s="1"/>
  <c r="F19" i="62" a="1"/>
  <c r="F19" i="62" s="1"/>
  <c r="E19" i="62" a="1"/>
  <c r="E19" i="62" s="1"/>
  <c r="D19" i="62" a="1"/>
  <c r="D19" i="62" s="1"/>
  <c r="C19" i="62"/>
  <c r="W18" i="62" a="1"/>
  <c r="W18" i="62" s="1"/>
  <c r="V18" i="62" a="1"/>
  <c r="V18" i="62" s="1"/>
  <c r="U18" i="62" a="1"/>
  <c r="U18" i="62" s="1"/>
  <c r="T18" i="62" a="1"/>
  <c r="T18" i="62" s="1"/>
  <c r="S18" i="62" a="1"/>
  <c r="S18" i="62" s="1"/>
  <c r="R18" i="62" a="1"/>
  <c r="R18" i="62" s="1"/>
  <c r="Q18" i="62" a="1"/>
  <c r="Q18" i="62" s="1"/>
  <c r="P18" i="62" a="1"/>
  <c r="P18" i="62" s="1"/>
  <c r="O18" i="62" a="1"/>
  <c r="O18" i="62" s="1"/>
  <c r="N18" i="62" a="1"/>
  <c r="N18" i="62" s="1"/>
  <c r="M18" i="62" a="1"/>
  <c r="M18" i="62" s="1"/>
  <c r="L18" i="62" a="1"/>
  <c r="L18" i="62" s="1"/>
  <c r="K18" i="62" a="1"/>
  <c r="K18" i="62" s="1"/>
  <c r="J18" i="62" a="1"/>
  <c r="J18" i="62" s="1"/>
  <c r="I18" i="62" a="1"/>
  <c r="I18" i="62" s="1"/>
  <c r="H18" i="62" a="1"/>
  <c r="H18" i="62" s="1"/>
  <c r="G18" i="62" a="1"/>
  <c r="G18" i="62" s="1"/>
  <c r="F18" i="62" a="1"/>
  <c r="F18" i="62" s="1"/>
  <c r="E18" i="62" a="1"/>
  <c r="E18" i="62" s="1"/>
  <c r="D18" i="62" a="1"/>
  <c r="D18" i="62" s="1"/>
  <c r="C18" i="62"/>
  <c r="W17" i="62" a="1"/>
  <c r="W17" i="62" s="1"/>
  <c r="V17" i="62" a="1"/>
  <c r="V17" i="62" s="1"/>
  <c r="U17" i="62" a="1"/>
  <c r="U17" i="62" s="1"/>
  <c r="T17" i="62" a="1"/>
  <c r="T17" i="62" s="1"/>
  <c r="S17" i="62" a="1"/>
  <c r="S17" i="62" s="1"/>
  <c r="R17" i="62" a="1"/>
  <c r="R17" i="62" s="1"/>
  <c r="Q17" i="62" a="1"/>
  <c r="Q17" i="62" s="1"/>
  <c r="P17" i="62" a="1"/>
  <c r="P17" i="62" s="1"/>
  <c r="O17" i="62" a="1"/>
  <c r="O17" i="62" s="1"/>
  <c r="N17" i="62" a="1"/>
  <c r="N17" i="62" s="1"/>
  <c r="M17" i="62" a="1"/>
  <c r="M17" i="62" s="1"/>
  <c r="L17" i="62" a="1"/>
  <c r="L17" i="62" s="1"/>
  <c r="K17" i="62" a="1"/>
  <c r="K17" i="62" s="1"/>
  <c r="J17" i="62" a="1"/>
  <c r="J17" i="62" s="1"/>
  <c r="I17" i="62" a="1"/>
  <c r="I17" i="62" s="1"/>
  <c r="H17" i="62" a="1"/>
  <c r="H17" i="62" s="1"/>
  <c r="G17" i="62" a="1"/>
  <c r="G17" i="62" s="1"/>
  <c r="F17" i="62" a="1"/>
  <c r="F17" i="62" s="1"/>
  <c r="E17" i="62" a="1"/>
  <c r="E17" i="62" s="1"/>
  <c r="D17" i="62" a="1"/>
  <c r="D17" i="62" s="1"/>
  <c r="C17" i="62"/>
  <c r="W16" i="62" a="1"/>
  <c r="W16" i="62" s="1"/>
  <c r="V16" i="62" a="1"/>
  <c r="V16" i="62" s="1"/>
  <c r="U16" i="62" a="1"/>
  <c r="U16" i="62" s="1"/>
  <c r="T16" i="62" a="1"/>
  <c r="T16" i="62" s="1"/>
  <c r="S16" i="62" a="1"/>
  <c r="S16" i="62" s="1"/>
  <c r="R16" i="62" a="1"/>
  <c r="R16" i="62" s="1"/>
  <c r="Q16" i="62" a="1"/>
  <c r="Q16" i="62" s="1"/>
  <c r="P16" i="62" a="1"/>
  <c r="P16" i="62" s="1"/>
  <c r="O16" i="62" a="1"/>
  <c r="O16" i="62" s="1"/>
  <c r="N16" i="62" a="1"/>
  <c r="N16" i="62" s="1"/>
  <c r="M16" i="62" a="1"/>
  <c r="M16" i="62" s="1"/>
  <c r="L16" i="62" a="1"/>
  <c r="L16" i="62" s="1"/>
  <c r="K16" i="62" a="1"/>
  <c r="K16" i="62" s="1"/>
  <c r="J16" i="62" a="1"/>
  <c r="J16" i="62" s="1"/>
  <c r="I16" i="62" a="1"/>
  <c r="I16" i="62" s="1"/>
  <c r="H16" i="62" a="1"/>
  <c r="H16" i="62" s="1"/>
  <c r="G16" i="62" a="1"/>
  <c r="G16" i="62" s="1"/>
  <c r="F16" i="62" a="1"/>
  <c r="F16" i="62" s="1"/>
  <c r="E16" i="62" a="1"/>
  <c r="E16" i="62" s="1"/>
  <c r="D16" i="62" a="1"/>
  <c r="D16" i="62" s="1"/>
  <c r="C16" i="62"/>
  <c r="W15" i="62" a="1"/>
  <c r="W15" i="62" s="1"/>
  <c r="V15" i="62" a="1"/>
  <c r="V15" i="62" s="1"/>
  <c r="U15" i="62" a="1"/>
  <c r="U15" i="62" s="1"/>
  <c r="T15" i="62" a="1"/>
  <c r="T15" i="62" s="1"/>
  <c r="S15" i="62" a="1"/>
  <c r="S15" i="62" s="1"/>
  <c r="R15" i="62" a="1"/>
  <c r="R15" i="62" s="1"/>
  <c r="Q15" i="62" a="1"/>
  <c r="Q15" i="62" s="1"/>
  <c r="P15" i="62" a="1"/>
  <c r="P15" i="62" s="1"/>
  <c r="O15" i="62" a="1"/>
  <c r="O15" i="62" s="1"/>
  <c r="N15" i="62" a="1"/>
  <c r="N15" i="62" s="1"/>
  <c r="M15" i="62" a="1"/>
  <c r="M15" i="62" s="1"/>
  <c r="L15" i="62" a="1"/>
  <c r="L15" i="62" s="1"/>
  <c r="K15" i="62" a="1"/>
  <c r="K15" i="62" s="1"/>
  <c r="J15" i="62" a="1"/>
  <c r="J15" i="62" s="1"/>
  <c r="I15" i="62" a="1"/>
  <c r="I15" i="62" s="1"/>
  <c r="H15" i="62" a="1"/>
  <c r="H15" i="62" s="1"/>
  <c r="G15" i="62" a="1"/>
  <c r="G15" i="62" s="1"/>
  <c r="F15" i="62" a="1"/>
  <c r="F15" i="62" s="1"/>
  <c r="E15" i="62" a="1"/>
  <c r="E15" i="62" s="1"/>
  <c r="D15" i="62" a="1"/>
  <c r="D15" i="62" s="1"/>
  <c r="C15" i="62"/>
  <c r="W14" i="62" a="1"/>
  <c r="W14" i="62" s="1"/>
  <c r="V14" i="62" a="1"/>
  <c r="V14" i="62" s="1"/>
  <c r="U14" i="62" a="1"/>
  <c r="U14" i="62" s="1"/>
  <c r="T14" i="62" a="1"/>
  <c r="T14" i="62" s="1"/>
  <c r="S14" i="62" a="1"/>
  <c r="S14" i="62" s="1"/>
  <c r="R14" i="62" a="1"/>
  <c r="R14" i="62" s="1"/>
  <c r="Q14" i="62" a="1"/>
  <c r="Q14" i="62" s="1"/>
  <c r="P14" i="62" a="1"/>
  <c r="P14" i="62" s="1"/>
  <c r="O14" i="62" a="1"/>
  <c r="O14" i="62" s="1"/>
  <c r="N14" i="62" a="1"/>
  <c r="N14" i="62" s="1"/>
  <c r="M14" i="62" a="1"/>
  <c r="M14" i="62" s="1"/>
  <c r="L14" i="62" a="1"/>
  <c r="L14" i="62" s="1"/>
  <c r="K14" i="62" a="1"/>
  <c r="K14" i="62" s="1"/>
  <c r="J14" i="62" a="1"/>
  <c r="J14" i="62" s="1"/>
  <c r="I14" i="62" a="1"/>
  <c r="I14" i="62" s="1"/>
  <c r="H14" i="62" a="1"/>
  <c r="H14" i="62" s="1"/>
  <c r="G14" i="62" a="1"/>
  <c r="G14" i="62" s="1"/>
  <c r="F14" i="62" a="1"/>
  <c r="F14" i="62" s="1"/>
  <c r="E14" i="62" a="1"/>
  <c r="E14" i="62" s="1"/>
  <c r="D14" i="62" a="1"/>
  <c r="D14" i="62" s="1"/>
  <c r="C14" i="62"/>
  <c r="W13" i="62" a="1"/>
  <c r="W13" i="62" s="1"/>
  <c r="V13" i="62" a="1"/>
  <c r="V13" i="62" s="1"/>
  <c r="U13" i="62" a="1"/>
  <c r="U13" i="62" s="1"/>
  <c r="T13" i="62" a="1"/>
  <c r="T13" i="62" s="1"/>
  <c r="S13" i="62" a="1"/>
  <c r="S13" i="62" s="1"/>
  <c r="R13" i="62" a="1"/>
  <c r="R13" i="62" s="1"/>
  <c r="Q13" i="62" a="1"/>
  <c r="Q13" i="62" s="1"/>
  <c r="P13" i="62" a="1"/>
  <c r="P13" i="62" s="1"/>
  <c r="O13" i="62" a="1"/>
  <c r="O13" i="62" s="1"/>
  <c r="N13" i="62" a="1"/>
  <c r="N13" i="62" s="1"/>
  <c r="M13" i="62" a="1"/>
  <c r="M13" i="62" s="1"/>
  <c r="L13" i="62" a="1"/>
  <c r="L13" i="62" s="1"/>
  <c r="K13" i="62" a="1"/>
  <c r="K13" i="62" s="1"/>
  <c r="J13" i="62" a="1"/>
  <c r="J13" i="62" s="1"/>
  <c r="I13" i="62" a="1"/>
  <c r="I13" i="62" s="1"/>
  <c r="H13" i="62" a="1"/>
  <c r="H13" i="62" s="1"/>
  <c r="G13" i="62" a="1"/>
  <c r="G13" i="62" s="1"/>
  <c r="F13" i="62" a="1"/>
  <c r="F13" i="62" s="1"/>
  <c r="E13" i="62" a="1"/>
  <c r="E13" i="62" s="1"/>
  <c r="D13" i="62" a="1"/>
  <c r="D13" i="62" s="1"/>
  <c r="C13" i="62"/>
  <c r="W12" i="62" a="1"/>
  <c r="W12" i="62" s="1"/>
  <c r="V12" i="62" a="1"/>
  <c r="V12" i="62" s="1"/>
  <c r="U12" i="62" a="1"/>
  <c r="U12" i="62" s="1"/>
  <c r="T12" i="62" a="1"/>
  <c r="T12" i="62" s="1"/>
  <c r="S12" i="62" a="1"/>
  <c r="S12" i="62" s="1"/>
  <c r="R12" i="62" a="1"/>
  <c r="R12" i="62" s="1"/>
  <c r="Q12" i="62" a="1"/>
  <c r="Q12" i="62" s="1"/>
  <c r="P12" i="62" a="1"/>
  <c r="P12" i="62" s="1"/>
  <c r="O12" i="62" a="1"/>
  <c r="O12" i="62" s="1"/>
  <c r="N12" i="62" a="1"/>
  <c r="N12" i="62" s="1"/>
  <c r="M12" i="62" a="1"/>
  <c r="M12" i="62" s="1"/>
  <c r="L12" i="62" a="1"/>
  <c r="L12" i="62" s="1"/>
  <c r="K12" i="62" a="1"/>
  <c r="K12" i="62" s="1"/>
  <c r="J12" i="62" a="1"/>
  <c r="J12" i="62" s="1"/>
  <c r="I12" i="62" a="1"/>
  <c r="I12" i="62" s="1"/>
  <c r="H12" i="62" a="1"/>
  <c r="H12" i="62" s="1"/>
  <c r="G12" i="62" a="1"/>
  <c r="G12" i="62" s="1"/>
  <c r="F12" i="62" a="1"/>
  <c r="F12" i="62" s="1"/>
  <c r="E12" i="62" a="1"/>
  <c r="E12" i="62" s="1"/>
  <c r="D12" i="62" a="1"/>
  <c r="D12" i="62" s="1"/>
  <c r="C12" i="62"/>
  <c r="W11" i="62" a="1"/>
  <c r="W11" i="62" s="1"/>
  <c r="V11" i="62" a="1"/>
  <c r="V11" i="62" s="1"/>
  <c r="U11" i="62" a="1"/>
  <c r="U11" i="62" s="1"/>
  <c r="T11" i="62" a="1"/>
  <c r="T11" i="62" s="1"/>
  <c r="S11" i="62" a="1"/>
  <c r="S11" i="62" s="1"/>
  <c r="R11" i="62" a="1"/>
  <c r="R11" i="62" s="1"/>
  <c r="Q11" i="62" a="1"/>
  <c r="Q11" i="62" s="1"/>
  <c r="P11" i="62" a="1"/>
  <c r="P11" i="62" s="1"/>
  <c r="O11" i="62" a="1"/>
  <c r="O11" i="62" s="1"/>
  <c r="N11" i="62" a="1"/>
  <c r="N11" i="62" s="1"/>
  <c r="M11" i="62" a="1"/>
  <c r="M11" i="62" s="1"/>
  <c r="L11" i="62" a="1"/>
  <c r="L11" i="62" s="1"/>
  <c r="K11" i="62" a="1"/>
  <c r="K11" i="62" s="1"/>
  <c r="J11" i="62" a="1"/>
  <c r="J11" i="62" s="1"/>
  <c r="I11" i="62" a="1"/>
  <c r="I11" i="62" s="1"/>
  <c r="H11" i="62" a="1"/>
  <c r="H11" i="62" s="1"/>
  <c r="G11" i="62" a="1"/>
  <c r="G11" i="62" s="1"/>
  <c r="F11" i="62" a="1"/>
  <c r="F11" i="62" s="1"/>
  <c r="E11" i="62" a="1"/>
  <c r="E11" i="62" s="1"/>
  <c r="D11" i="62" a="1"/>
  <c r="D11" i="62" s="1"/>
  <c r="C11" i="62"/>
  <c r="W10" i="62" a="1"/>
  <c r="W10" i="62" s="1"/>
  <c r="V10" i="62" a="1"/>
  <c r="V10" i="62" s="1"/>
  <c r="U10" i="62" a="1"/>
  <c r="U10" i="62" s="1"/>
  <c r="T10" i="62" a="1"/>
  <c r="T10" i="62" s="1"/>
  <c r="S10" i="62" a="1"/>
  <c r="S10" i="62" s="1"/>
  <c r="R10" i="62" a="1"/>
  <c r="R10" i="62" s="1"/>
  <c r="Q10" i="62" a="1"/>
  <c r="Q10" i="62" s="1"/>
  <c r="P10" i="62" a="1"/>
  <c r="P10" i="62" s="1"/>
  <c r="O10" i="62" a="1"/>
  <c r="O10" i="62" s="1"/>
  <c r="N10" i="62" a="1"/>
  <c r="N10" i="62" s="1"/>
  <c r="M10" i="62" a="1"/>
  <c r="M10" i="62" s="1"/>
  <c r="L10" i="62" a="1"/>
  <c r="L10" i="62" s="1"/>
  <c r="K10" i="62" a="1"/>
  <c r="K10" i="62" s="1"/>
  <c r="J10" i="62" a="1"/>
  <c r="J10" i="62" s="1"/>
  <c r="I10" i="62" a="1"/>
  <c r="I10" i="62" s="1"/>
  <c r="H10" i="62" a="1"/>
  <c r="H10" i="62" s="1"/>
  <c r="G10" i="62" a="1"/>
  <c r="G10" i="62" s="1"/>
  <c r="F10" i="62" a="1"/>
  <c r="F10" i="62" s="1"/>
  <c r="E10" i="62" a="1"/>
  <c r="E10" i="62" s="1"/>
  <c r="D10" i="62" a="1"/>
  <c r="D10" i="62" s="1"/>
  <c r="C10" i="62"/>
  <c r="W9" i="62" a="1"/>
  <c r="W9" i="62" s="1"/>
  <c r="V9" i="62" a="1"/>
  <c r="V9" i="62" s="1"/>
  <c r="U9" i="62" a="1"/>
  <c r="U9" i="62" s="1"/>
  <c r="T9" i="62" a="1"/>
  <c r="T9" i="62" s="1"/>
  <c r="S9" i="62" a="1"/>
  <c r="S9" i="62" s="1"/>
  <c r="R9" i="62" a="1"/>
  <c r="R9" i="62" s="1"/>
  <c r="Q9" i="62" a="1"/>
  <c r="Q9" i="62" s="1"/>
  <c r="P9" i="62" a="1"/>
  <c r="P9" i="62" s="1"/>
  <c r="O9" i="62" a="1"/>
  <c r="O9" i="62" s="1"/>
  <c r="N9" i="62" a="1"/>
  <c r="N9" i="62" s="1"/>
  <c r="M9" i="62" a="1"/>
  <c r="M9" i="62" s="1"/>
  <c r="L9" i="62" a="1"/>
  <c r="L9" i="62" s="1"/>
  <c r="K9" i="62" a="1"/>
  <c r="K9" i="62" s="1"/>
  <c r="J9" i="62" a="1"/>
  <c r="J9" i="62" s="1"/>
  <c r="I9" i="62" a="1"/>
  <c r="I9" i="62" s="1"/>
  <c r="H9" i="62" a="1"/>
  <c r="H9" i="62" s="1"/>
  <c r="G9" i="62" a="1"/>
  <c r="G9" i="62" s="1"/>
  <c r="F9" i="62" a="1"/>
  <c r="F9" i="62" s="1"/>
  <c r="E9" i="62" a="1"/>
  <c r="E9" i="62" s="1"/>
  <c r="D9" i="62" a="1"/>
  <c r="D9" i="62" s="1"/>
  <c r="C9" i="62"/>
  <c r="W8" i="62" a="1"/>
  <c r="W8" i="62" s="1"/>
  <c r="V8" i="62" a="1"/>
  <c r="V8" i="62" s="1"/>
  <c r="U8" i="62" a="1"/>
  <c r="U8" i="62" s="1"/>
  <c r="T8" i="62" a="1"/>
  <c r="T8" i="62" s="1"/>
  <c r="S8" i="62" a="1"/>
  <c r="S8" i="62" s="1"/>
  <c r="R8" i="62" a="1"/>
  <c r="R8" i="62" s="1"/>
  <c r="Q8" i="62" a="1"/>
  <c r="Q8" i="62" s="1"/>
  <c r="P8" i="62" a="1"/>
  <c r="P8" i="62" s="1"/>
  <c r="O8" i="62" a="1"/>
  <c r="O8" i="62" s="1"/>
  <c r="N8" i="62" a="1"/>
  <c r="N8" i="62" s="1"/>
  <c r="M8" i="62" a="1"/>
  <c r="M8" i="62" s="1"/>
  <c r="L8" i="62" a="1"/>
  <c r="L8" i="62" s="1"/>
  <c r="K8" i="62" a="1"/>
  <c r="K8" i="62" s="1"/>
  <c r="J8" i="62" a="1"/>
  <c r="J8" i="62" s="1"/>
  <c r="I8" i="62" a="1"/>
  <c r="I8" i="62" s="1"/>
  <c r="H8" i="62" a="1"/>
  <c r="H8" i="62" s="1"/>
  <c r="G8" i="62" a="1"/>
  <c r="G8" i="62" s="1"/>
  <c r="F8" i="62" a="1"/>
  <c r="F8" i="62" s="1"/>
  <c r="E8" i="62" a="1"/>
  <c r="E8" i="62" s="1"/>
  <c r="D8" i="62" a="1"/>
  <c r="D8" i="62" s="1"/>
  <c r="C8" i="62"/>
  <c r="C7" i="62"/>
  <c r="C6" i="62"/>
  <c r="C5" i="62"/>
  <c r="C4" i="62"/>
  <c r="W21" i="61" a="1"/>
  <c r="W21" i="61" s="1"/>
  <c r="V21" i="61" a="1"/>
  <c r="V21" i="61" s="1"/>
  <c r="U21" i="61" a="1"/>
  <c r="U21" i="61" s="1"/>
  <c r="T21" i="61" a="1"/>
  <c r="T21" i="61" s="1"/>
  <c r="S21" i="61" a="1"/>
  <c r="S21" i="61" s="1"/>
  <c r="R21" i="61" a="1"/>
  <c r="R21" i="61" s="1"/>
  <c r="Q21" i="61" a="1"/>
  <c r="Q21" i="61" s="1"/>
  <c r="P21" i="61" a="1"/>
  <c r="P21" i="61" s="1"/>
  <c r="O21" i="61" a="1"/>
  <c r="O21" i="61" s="1"/>
  <c r="N21" i="61" a="1"/>
  <c r="N21" i="61" s="1"/>
  <c r="M21" i="61" a="1"/>
  <c r="M21" i="61" s="1"/>
  <c r="L21" i="61" a="1"/>
  <c r="L21" i="61" s="1"/>
  <c r="K21" i="61" a="1"/>
  <c r="K21" i="61" s="1"/>
  <c r="J21" i="61" a="1"/>
  <c r="J21" i="61" s="1"/>
  <c r="I21" i="61" a="1"/>
  <c r="I21" i="61" s="1"/>
  <c r="H21" i="61" a="1"/>
  <c r="H21" i="61" s="1"/>
  <c r="G21" i="61" a="1"/>
  <c r="G21" i="61" s="1"/>
  <c r="F21" i="61" a="1"/>
  <c r="F21" i="61" s="1"/>
  <c r="E21" i="61" a="1"/>
  <c r="E21" i="61" s="1"/>
  <c r="D21" i="61" a="1"/>
  <c r="D21" i="61" s="1"/>
  <c r="C21" i="61"/>
  <c r="W20" i="61" a="1"/>
  <c r="W20" i="61" s="1"/>
  <c r="V20" i="61" a="1"/>
  <c r="V20" i="61" s="1"/>
  <c r="U20" i="61" a="1"/>
  <c r="U20" i="61" s="1"/>
  <c r="T20" i="61" a="1"/>
  <c r="T20" i="61" s="1"/>
  <c r="S20" i="61" a="1"/>
  <c r="S20" i="61" s="1"/>
  <c r="R20" i="61" a="1"/>
  <c r="R20" i="61" s="1"/>
  <c r="Q20" i="61" a="1"/>
  <c r="Q20" i="61" s="1"/>
  <c r="P20" i="61" a="1"/>
  <c r="P20" i="61" s="1"/>
  <c r="O20" i="61" a="1"/>
  <c r="O20" i="61" s="1"/>
  <c r="N20" i="61" a="1"/>
  <c r="N20" i="61" s="1"/>
  <c r="M20" i="61" a="1"/>
  <c r="M20" i="61" s="1"/>
  <c r="L20" i="61" a="1"/>
  <c r="L20" i="61" s="1"/>
  <c r="K20" i="61" a="1"/>
  <c r="K20" i="61" s="1"/>
  <c r="J20" i="61" a="1"/>
  <c r="J20" i="61" s="1"/>
  <c r="I20" i="61" a="1"/>
  <c r="I20" i="61" s="1"/>
  <c r="H20" i="61" a="1"/>
  <c r="H20" i="61" s="1"/>
  <c r="G20" i="61" a="1"/>
  <c r="G20" i="61" s="1"/>
  <c r="F20" i="61" a="1"/>
  <c r="F20" i="61" s="1"/>
  <c r="E20" i="61" a="1"/>
  <c r="E20" i="61" s="1"/>
  <c r="D20" i="61" a="1"/>
  <c r="D20" i="61" s="1"/>
  <c r="C20" i="61"/>
  <c r="W19" i="61" a="1"/>
  <c r="W19" i="61" s="1"/>
  <c r="V19" i="61" a="1"/>
  <c r="V19" i="61" s="1"/>
  <c r="U19" i="61" a="1"/>
  <c r="U19" i="61" s="1"/>
  <c r="T19" i="61" a="1"/>
  <c r="T19" i="61" s="1"/>
  <c r="S19" i="61" a="1"/>
  <c r="S19" i="61" s="1"/>
  <c r="R19" i="61" a="1"/>
  <c r="R19" i="61" s="1"/>
  <c r="Q19" i="61" a="1"/>
  <c r="Q19" i="61" s="1"/>
  <c r="P19" i="61" a="1"/>
  <c r="P19" i="61" s="1"/>
  <c r="O19" i="61" a="1"/>
  <c r="O19" i="61" s="1"/>
  <c r="N19" i="61" a="1"/>
  <c r="N19" i="61" s="1"/>
  <c r="M19" i="61" a="1"/>
  <c r="M19" i="61" s="1"/>
  <c r="L19" i="61" a="1"/>
  <c r="L19" i="61" s="1"/>
  <c r="K19" i="61" a="1"/>
  <c r="K19" i="61" s="1"/>
  <c r="J19" i="61" a="1"/>
  <c r="J19" i="61" s="1"/>
  <c r="I19" i="61" a="1"/>
  <c r="I19" i="61" s="1"/>
  <c r="H19" i="61" a="1"/>
  <c r="H19" i="61" s="1"/>
  <c r="G19" i="61" a="1"/>
  <c r="G19" i="61" s="1"/>
  <c r="F19" i="61" a="1"/>
  <c r="F19" i="61" s="1"/>
  <c r="E19" i="61" a="1"/>
  <c r="E19" i="61" s="1"/>
  <c r="D19" i="61" a="1"/>
  <c r="D19" i="61" s="1"/>
  <c r="C19" i="61"/>
  <c r="W18" i="61" a="1"/>
  <c r="W18" i="61" s="1"/>
  <c r="V18" i="61" a="1"/>
  <c r="V18" i="61" s="1"/>
  <c r="U18" i="61" a="1"/>
  <c r="U18" i="61" s="1"/>
  <c r="T18" i="61" a="1"/>
  <c r="T18" i="61" s="1"/>
  <c r="S18" i="61" a="1"/>
  <c r="S18" i="61" s="1"/>
  <c r="R18" i="61" a="1"/>
  <c r="R18" i="61" s="1"/>
  <c r="Q18" i="61" a="1"/>
  <c r="Q18" i="61" s="1"/>
  <c r="P18" i="61" a="1"/>
  <c r="P18" i="61" s="1"/>
  <c r="O18" i="61" a="1"/>
  <c r="O18" i="61" s="1"/>
  <c r="N18" i="61" a="1"/>
  <c r="N18" i="61" s="1"/>
  <c r="M18" i="61" a="1"/>
  <c r="M18" i="61" s="1"/>
  <c r="L18" i="61" a="1"/>
  <c r="L18" i="61" s="1"/>
  <c r="K18" i="61" a="1"/>
  <c r="K18" i="61" s="1"/>
  <c r="J18" i="61" a="1"/>
  <c r="J18" i="61" s="1"/>
  <c r="I18" i="61" a="1"/>
  <c r="I18" i="61" s="1"/>
  <c r="H18" i="61" a="1"/>
  <c r="H18" i="61" s="1"/>
  <c r="G18" i="61" a="1"/>
  <c r="G18" i="61" s="1"/>
  <c r="F18" i="61" a="1"/>
  <c r="F18" i="61" s="1"/>
  <c r="E18" i="61" a="1"/>
  <c r="E18" i="61" s="1"/>
  <c r="D18" i="61" a="1"/>
  <c r="D18" i="61" s="1"/>
  <c r="C18" i="61"/>
  <c r="W17" i="61" a="1"/>
  <c r="W17" i="61" s="1"/>
  <c r="V17" i="61" a="1"/>
  <c r="V17" i="61" s="1"/>
  <c r="U17" i="61" a="1"/>
  <c r="U17" i="61" s="1"/>
  <c r="T17" i="61" a="1"/>
  <c r="T17" i="61" s="1"/>
  <c r="S17" i="61" a="1"/>
  <c r="S17" i="61" s="1"/>
  <c r="R17" i="61" a="1"/>
  <c r="R17" i="61" s="1"/>
  <c r="Q17" i="61" a="1"/>
  <c r="Q17" i="61" s="1"/>
  <c r="P17" i="61" a="1"/>
  <c r="P17" i="61" s="1"/>
  <c r="O17" i="61" a="1"/>
  <c r="O17" i="61" s="1"/>
  <c r="N17" i="61" a="1"/>
  <c r="N17" i="61" s="1"/>
  <c r="M17" i="61" a="1"/>
  <c r="M17" i="61" s="1"/>
  <c r="L17" i="61" a="1"/>
  <c r="L17" i="61" s="1"/>
  <c r="K17" i="61" a="1"/>
  <c r="K17" i="61" s="1"/>
  <c r="J17" i="61" a="1"/>
  <c r="J17" i="61" s="1"/>
  <c r="I17" i="61" a="1"/>
  <c r="I17" i="61" s="1"/>
  <c r="H17" i="61" a="1"/>
  <c r="H17" i="61" s="1"/>
  <c r="G17" i="61" a="1"/>
  <c r="G17" i="61" s="1"/>
  <c r="F17" i="61" a="1"/>
  <c r="F17" i="61" s="1"/>
  <c r="E17" i="61" a="1"/>
  <c r="E17" i="61" s="1"/>
  <c r="D17" i="61" a="1"/>
  <c r="D17" i="61" s="1"/>
  <c r="C17" i="61"/>
  <c r="W16" i="61" a="1"/>
  <c r="W16" i="61" s="1"/>
  <c r="V16" i="61" a="1"/>
  <c r="V16" i="61" s="1"/>
  <c r="U16" i="61" a="1"/>
  <c r="U16" i="61" s="1"/>
  <c r="T16" i="61" a="1"/>
  <c r="T16" i="61" s="1"/>
  <c r="S16" i="61" a="1"/>
  <c r="S16" i="61" s="1"/>
  <c r="R16" i="61" a="1"/>
  <c r="R16" i="61" s="1"/>
  <c r="Q16" i="61" a="1"/>
  <c r="Q16" i="61" s="1"/>
  <c r="P16" i="61" a="1"/>
  <c r="P16" i="61" s="1"/>
  <c r="O16" i="61" a="1"/>
  <c r="O16" i="61" s="1"/>
  <c r="N16" i="61" a="1"/>
  <c r="N16" i="61" s="1"/>
  <c r="M16" i="61" a="1"/>
  <c r="M16" i="61" s="1"/>
  <c r="L16" i="61" a="1"/>
  <c r="L16" i="61" s="1"/>
  <c r="K16" i="61" a="1"/>
  <c r="K16" i="61" s="1"/>
  <c r="J16" i="61" a="1"/>
  <c r="J16" i="61" s="1"/>
  <c r="I16" i="61" a="1"/>
  <c r="I16" i="61" s="1"/>
  <c r="H16" i="61" a="1"/>
  <c r="H16" i="61" s="1"/>
  <c r="G16" i="61" a="1"/>
  <c r="G16" i="61" s="1"/>
  <c r="F16" i="61" a="1"/>
  <c r="F16" i="61" s="1"/>
  <c r="E16" i="61" a="1"/>
  <c r="E16" i="61" s="1"/>
  <c r="D16" i="61" a="1"/>
  <c r="D16" i="61" s="1"/>
  <c r="C16" i="61"/>
  <c r="W15" i="61" a="1"/>
  <c r="W15" i="61" s="1"/>
  <c r="V15" i="61" a="1"/>
  <c r="V15" i="61" s="1"/>
  <c r="U15" i="61" a="1"/>
  <c r="U15" i="61" s="1"/>
  <c r="T15" i="61" a="1"/>
  <c r="T15" i="61" s="1"/>
  <c r="S15" i="61" a="1"/>
  <c r="S15" i="61" s="1"/>
  <c r="R15" i="61" a="1"/>
  <c r="R15" i="61" s="1"/>
  <c r="Q15" i="61" a="1"/>
  <c r="Q15" i="61" s="1"/>
  <c r="P15" i="61" a="1"/>
  <c r="P15" i="61" s="1"/>
  <c r="O15" i="61" a="1"/>
  <c r="O15" i="61" s="1"/>
  <c r="N15" i="61" a="1"/>
  <c r="N15" i="61" s="1"/>
  <c r="M15" i="61" a="1"/>
  <c r="M15" i="61" s="1"/>
  <c r="L15" i="61" a="1"/>
  <c r="L15" i="61" s="1"/>
  <c r="K15" i="61" a="1"/>
  <c r="K15" i="61" s="1"/>
  <c r="J15" i="61" a="1"/>
  <c r="J15" i="61" s="1"/>
  <c r="I15" i="61" a="1"/>
  <c r="I15" i="61" s="1"/>
  <c r="H15" i="61" a="1"/>
  <c r="H15" i="61" s="1"/>
  <c r="G15" i="61" a="1"/>
  <c r="G15" i="61" s="1"/>
  <c r="F15" i="61" a="1"/>
  <c r="F15" i="61" s="1"/>
  <c r="E15" i="61" a="1"/>
  <c r="E15" i="61" s="1"/>
  <c r="D15" i="61" a="1"/>
  <c r="D15" i="61" s="1"/>
  <c r="C15" i="61"/>
  <c r="W14" i="61" a="1"/>
  <c r="W14" i="61" s="1"/>
  <c r="V14" i="61" a="1"/>
  <c r="V14" i="61" s="1"/>
  <c r="U14" i="61" a="1"/>
  <c r="U14" i="61" s="1"/>
  <c r="T14" i="61" a="1"/>
  <c r="T14" i="61" s="1"/>
  <c r="S14" i="61" a="1"/>
  <c r="S14" i="61" s="1"/>
  <c r="R14" i="61" a="1"/>
  <c r="R14" i="61" s="1"/>
  <c r="Q14" i="61" a="1"/>
  <c r="Q14" i="61" s="1"/>
  <c r="P14" i="61" a="1"/>
  <c r="P14" i="61" s="1"/>
  <c r="O14" i="61" a="1"/>
  <c r="O14" i="61" s="1"/>
  <c r="N14" i="61" a="1"/>
  <c r="N14" i="61" s="1"/>
  <c r="M14" i="61" a="1"/>
  <c r="M14" i="61" s="1"/>
  <c r="L14" i="61" a="1"/>
  <c r="L14" i="61" s="1"/>
  <c r="K14" i="61" a="1"/>
  <c r="K14" i="61" s="1"/>
  <c r="J14" i="61" a="1"/>
  <c r="J14" i="61" s="1"/>
  <c r="I14" i="61" a="1"/>
  <c r="I14" i="61" s="1"/>
  <c r="H14" i="61" a="1"/>
  <c r="H14" i="61" s="1"/>
  <c r="G14" i="61" a="1"/>
  <c r="G14" i="61" s="1"/>
  <c r="F14" i="61" a="1"/>
  <c r="F14" i="61" s="1"/>
  <c r="E14" i="61" a="1"/>
  <c r="E14" i="61" s="1"/>
  <c r="D14" i="61" a="1"/>
  <c r="D14" i="61" s="1"/>
  <c r="C14" i="61"/>
  <c r="W13" i="61" a="1"/>
  <c r="W13" i="61" s="1"/>
  <c r="V13" i="61" a="1"/>
  <c r="V13" i="61" s="1"/>
  <c r="U13" i="61" a="1"/>
  <c r="U13" i="61" s="1"/>
  <c r="T13" i="61" a="1"/>
  <c r="T13" i="61" s="1"/>
  <c r="S13" i="61" a="1"/>
  <c r="S13" i="61" s="1"/>
  <c r="R13" i="61" a="1"/>
  <c r="R13" i="61" s="1"/>
  <c r="Q13" i="61" a="1"/>
  <c r="Q13" i="61" s="1"/>
  <c r="P13" i="61" a="1"/>
  <c r="P13" i="61" s="1"/>
  <c r="O13" i="61" a="1"/>
  <c r="O13" i="61" s="1"/>
  <c r="N13" i="61" a="1"/>
  <c r="N13" i="61" s="1"/>
  <c r="M13" i="61" a="1"/>
  <c r="M13" i="61" s="1"/>
  <c r="L13" i="61" a="1"/>
  <c r="L13" i="61" s="1"/>
  <c r="K13" i="61" a="1"/>
  <c r="K13" i="61" s="1"/>
  <c r="J13" i="61" a="1"/>
  <c r="J13" i="61" s="1"/>
  <c r="I13" i="61" a="1"/>
  <c r="I13" i="61" s="1"/>
  <c r="H13" i="61" a="1"/>
  <c r="H13" i="61" s="1"/>
  <c r="G13" i="61" a="1"/>
  <c r="G13" i="61" s="1"/>
  <c r="F13" i="61" a="1"/>
  <c r="F13" i="61" s="1"/>
  <c r="E13" i="61" a="1"/>
  <c r="E13" i="61" s="1"/>
  <c r="D13" i="61" a="1"/>
  <c r="D13" i="61" s="1"/>
  <c r="C13" i="61"/>
  <c r="W12" i="61" a="1"/>
  <c r="W12" i="61" s="1"/>
  <c r="V12" i="61" a="1"/>
  <c r="V12" i="61" s="1"/>
  <c r="U12" i="61" a="1"/>
  <c r="U12" i="61" s="1"/>
  <c r="T12" i="61" a="1"/>
  <c r="T12" i="61" s="1"/>
  <c r="S12" i="61" a="1"/>
  <c r="S12" i="61" s="1"/>
  <c r="R12" i="61" a="1"/>
  <c r="R12" i="61" s="1"/>
  <c r="Q12" i="61" a="1"/>
  <c r="Q12" i="61" s="1"/>
  <c r="P12" i="61" a="1"/>
  <c r="P12" i="61" s="1"/>
  <c r="O12" i="61" a="1"/>
  <c r="O12" i="61" s="1"/>
  <c r="N12" i="61" a="1"/>
  <c r="N12" i="61" s="1"/>
  <c r="M12" i="61" a="1"/>
  <c r="M12" i="61" s="1"/>
  <c r="L12" i="61" a="1"/>
  <c r="L12" i="61" s="1"/>
  <c r="K12" i="61" a="1"/>
  <c r="K12" i="61" s="1"/>
  <c r="J12" i="61" a="1"/>
  <c r="J12" i="61" s="1"/>
  <c r="I12" i="61" a="1"/>
  <c r="I12" i="61" s="1"/>
  <c r="H12" i="61" a="1"/>
  <c r="H12" i="61" s="1"/>
  <c r="G12" i="61" a="1"/>
  <c r="G12" i="61" s="1"/>
  <c r="F12" i="61" a="1"/>
  <c r="F12" i="61" s="1"/>
  <c r="E12" i="61" a="1"/>
  <c r="E12" i="61" s="1"/>
  <c r="D12" i="61" a="1"/>
  <c r="D12" i="61" s="1"/>
  <c r="C12" i="61"/>
  <c r="W11" i="61" a="1"/>
  <c r="W11" i="61" s="1"/>
  <c r="V11" i="61" a="1"/>
  <c r="V11" i="61" s="1"/>
  <c r="U11" i="61" a="1"/>
  <c r="U11" i="61" s="1"/>
  <c r="T11" i="61" a="1"/>
  <c r="T11" i="61" s="1"/>
  <c r="S11" i="61" a="1"/>
  <c r="S11" i="61" s="1"/>
  <c r="R11" i="61" a="1"/>
  <c r="R11" i="61" s="1"/>
  <c r="Q11" i="61" a="1"/>
  <c r="Q11" i="61" s="1"/>
  <c r="P11" i="61" a="1"/>
  <c r="P11" i="61" s="1"/>
  <c r="O11" i="61" a="1"/>
  <c r="O11" i="61" s="1"/>
  <c r="N11" i="61" a="1"/>
  <c r="N11" i="61" s="1"/>
  <c r="M11" i="61" a="1"/>
  <c r="M11" i="61" s="1"/>
  <c r="L11" i="61" a="1"/>
  <c r="L11" i="61" s="1"/>
  <c r="K11" i="61" a="1"/>
  <c r="K11" i="61" s="1"/>
  <c r="J11" i="61" a="1"/>
  <c r="J11" i="61" s="1"/>
  <c r="I11" i="61" a="1"/>
  <c r="I11" i="61" s="1"/>
  <c r="H11" i="61" a="1"/>
  <c r="H11" i="61" s="1"/>
  <c r="G11" i="61" a="1"/>
  <c r="G11" i="61" s="1"/>
  <c r="F11" i="61" a="1"/>
  <c r="F11" i="61" s="1"/>
  <c r="E11" i="61" a="1"/>
  <c r="E11" i="61" s="1"/>
  <c r="D11" i="61" a="1"/>
  <c r="D11" i="61" s="1"/>
  <c r="C11" i="61"/>
  <c r="W10" i="61" a="1"/>
  <c r="W10" i="61" s="1"/>
  <c r="V10" i="61" a="1"/>
  <c r="V10" i="61" s="1"/>
  <c r="U10" i="61" a="1"/>
  <c r="U10" i="61" s="1"/>
  <c r="T10" i="61" a="1"/>
  <c r="T10" i="61" s="1"/>
  <c r="S10" i="61" a="1"/>
  <c r="S10" i="61" s="1"/>
  <c r="R10" i="61" a="1"/>
  <c r="R10" i="61" s="1"/>
  <c r="Q10" i="61" a="1"/>
  <c r="Q10" i="61" s="1"/>
  <c r="P10" i="61" a="1"/>
  <c r="P10" i="61" s="1"/>
  <c r="O10" i="61" a="1"/>
  <c r="O10" i="61" s="1"/>
  <c r="N10" i="61" a="1"/>
  <c r="N10" i="61" s="1"/>
  <c r="M10" i="61" a="1"/>
  <c r="M10" i="61" s="1"/>
  <c r="L10" i="61" a="1"/>
  <c r="L10" i="61" s="1"/>
  <c r="K10" i="61" a="1"/>
  <c r="K10" i="61" s="1"/>
  <c r="J10" i="61" a="1"/>
  <c r="J10" i="61" s="1"/>
  <c r="I10" i="61" a="1"/>
  <c r="I10" i="61" s="1"/>
  <c r="H10" i="61" a="1"/>
  <c r="H10" i="61" s="1"/>
  <c r="G10" i="61" a="1"/>
  <c r="G10" i="61" s="1"/>
  <c r="F10" i="61" a="1"/>
  <c r="F10" i="61" s="1"/>
  <c r="E10" i="61" a="1"/>
  <c r="E10" i="61" s="1"/>
  <c r="D10" i="61" a="1"/>
  <c r="D10" i="61" s="1"/>
  <c r="C10" i="61"/>
  <c r="W9" i="61" a="1"/>
  <c r="W9" i="61" s="1"/>
  <c r="V9" i="61" a="1"/>
  <c r="V9" i="61" s="1"/>
  <c r="U9" i="61" a="1"/>
  <c r="U9" i="61" s="1"/>
  <c r="T9" i="61" a="1"/>
  <c r="T9" i="61" s="1"/>
  <c r="S9" i="61" a="1"/>
  <c r="S9" i="61" s="1"/>
  <c r="R9" i="61" a="1"/>
  <c r="R9" i="61" s="1"/>
  <c r="Q9" i="61" a="1"/>
  <c r="Q9" i="61" s="1"/>
  <c r="P9" i="61" a="1"/>
  <c r="P9" i="61" s="1"/>
  <c r="O9" i="61" a="1"/>
  <c r="O9" i="61" s="1"/>
  <c r="N9" i="61" a="1"/>
  <c r="N9" i="61" s="1"/>
  <c r="M9" i="61" a="1"/>
  <c r="M9" i="61" s="1"/>
  <c r="L9" i="61" a="1"/>
  <c r="L9" i="61" s="1"/>
  <c r="K9" i="61" a="1"/>
  <c r="K9" i="61" s="1"/>
  <c r="J9" i="61" a="1"/>
  <c r="J9" i="61" s="1"/>
  <c r="I9" i="61" a="1"/>
  <c r="I9" i="61" s="1"/>
  <c r="H9" i="61" a="1"/>
  <c r="H9" i="61" s="1"/>
  <c r="G9" i="61" a="1"/>
  <c r="G9" i="61" s="1"/>
  <c r="F9" i="61" a="1"/>
  <c r="F9" i="61" s="1"/>
  <c r="E9" i="61" a="1"/>
  <c r="E9" i="61" s="1"/>
  <c r="D9" i="61" a="1"/>
  <c r="D9" i="61" s="1"/>
  <c r="C9" i="61"/>
  <c r="C8" i="61"/>
  <c r="C7" i="61"/>
  <c r="C6" i="61"/>
  <c r="C5" i="61"/>
  <c r="C4" i="61"/>
  <c r="W21" i="60" a="1"/>
  <c r="W21" i="60" s="1"/>
  <c r="V21" i="60" a="1"/>
  <c r="V21" i="60" s="1"/>
  <c r="U21" i="60" a="1"/>
  <c r="U21" i="60" s="1"/>
  <c r="T21" i="60" a="1"/>
  <c r="T21" i="60" s="1"/>
  <c r="S21" i="60" a="1"/>
  <c r="S21" i="60" s="1"/>
  <c r="R21" i="60" a="1"/>
  <c r="R21" i="60" s="1"/>
  <c r="Q21" i="60" a="1"/>
  <c r="Q21" i="60" s="1"/>
  <c r="P21" i="60" a="1"/>
  <c r="P21" i="60" s="1"/>
  <c r="O21" i="60" a="1"/>
  <c r="O21" i="60" s="1"/>
  <c r="N21" i="60" a="1"/>
  <c r="N21" i="60" s="1"/>
  <c r="M21" i="60" a="1"/>
  <c r="M21" i="60" s="1"/>
  <c r="L21" i="60" a="1"/>
  <c r="L21" i="60" s="1"/>
  <c r="K21" i="60" a="1"/>
  <c r="K21" i="60" s="1"/>
  <c r="J21" i="60" a="1"/>
  <c r="J21" i="60" s="1"/>
  <c r="I21" i="60" a="1"/>
  <c r="I21" i="60" s="1"/>
  <c r="H21" i="60" a="1"/>
  <c r="H21" i="60" s="1"/>
  <c r="G21" i="60" a="1"/>
  <c r="G21" i="60" s="1"/>
  <c r="F21" i="60" a="1"/>
  <c r="F21" i="60" s="1"/>
  <c r="E21" i="60" a="1"/>
  <c r="E21" i="60" s="1"/>
  <c r="D21" i="60" a="1"/>
  <c r="D21" i="60" s="1"/>
  <c r="C21" i="60"/>
  <c r="W20" i="60" a="1"/>
  <c r="W20" i="60" s="1"/>
  <c r="V20" i="60" a="1"/>
  <c r="V20" i="60" s="1"/>
  <c r="U20" i="60" a="1"/>
  <c r="U20" i="60" s="1"/>
  <c r="T20" i="60" a="1"/>
  <c r="T20" i="60" s="1"/>
  <c r="S20" i="60" a="1"/>
  <c r="S20" i="60" s="1"/>
  <c r="R20" i="60" a="1"/>
  <c r="R20" i="60" s="1"/>
  <c r="Q20" i="60" a="1"/>
  <c r="Q20" i="60" s="1"/>
  <c r="P20" i="60" a="1"/>
  <c r="P20" i="60" s="1"/>
  <c r="O20" i="60" a="1"/>
  <c r="O20" i="60" s="1"/>
  <c r="N20" i="60" a="1"/>
  <c r="N20" i="60" s="1"/>
  <c r="M20" i="60" a="1"/>
  <c r="M20" i="60" s="1"/>
  <c r="L20" i="60" a="1"/>
  <c r="L20" i="60" s="1"/>
  <c r="K20" i="60" a="1"/>
  <c r="K20" i="60" s="1"/>
  <c r="J20" i="60" a="1"/>
  <c r="J20" i="60" s="1"/>
  <c r="I20" i="60" a="1"/>
  <c r="I20" i="60" s="1"/>
  <c r="H20" i="60" a="1"/>
  <c r="H20" i="60" s="1"/>
  <c r="G20" i="60" a="1"/>
  <c r="G20" i="60" s="1"/>
  <c r="F20" i="60" a="1"/>
  <c r="F20" i="60" s="1"/>
  <c r="E20" i="60" a="1"/>
  <c r="E20" i="60" s="1"/>
  <c r="D20" i="60" a="1"/>
  <c r="D20" i="60" s="1"/>
  <c r="C20" i="60"/>
  <c r="W19" i="60" a="1"/>
  <c r="W19" i="60" s="1"/>
  <c r="V19" i="60" a="1"/>
  <c r="V19" i="60" s="1"/>
  <c r="U19" i="60" a="1"/>
  <c r="U19" i="60" s="1"/>
  <c r="T19" i="60" a="1"/>
  <c r="T19" i="60" s="1"/>
  <c r="S19" i="60" a="1"/>
  <c r="S19" i="60" s="1"/>
  <c r="R19" i="60" a="1"/>
  <c r="R19" i="60" s="1"/>
  <c r="Q19" i="60" a="1"/>
  <c r="Q19" i="60" s="1"/>
  <c r="P19" i="60" a="1"/>
  <c r="P19" i="60" s="1"/>
  <c r="O19" i="60" a="1"/>
  <c r="O19" i="60" s="1"/>
  <c r="N19" i="60" a="1"/>
  <c r="N19" i="60" s="1"/>
  <c r="M19" i="60" a="1"/>
  <c r="M19" i="60" s="1"/>
  <c r="L19" i="60" a="1"/>
  <c r="L19" i="60" s="1"/>
  <c r="K19" i="60" a="1"/>
  <c r="K19" i="60" s="1"/>
  <c r="J19" i="60" a="1"/>
  <c r="J19" i="60" s="1"/>
  <c r="I19" i="60" a="1"/>
  <c r="I19" i="60" s="1"/>
  <c r="H19" i="60" a="1"/>
  <c r="H19" i="60" s="1"/>
  <c r="G19" i="60" a="1"/>
  <c r="G19" i="60" s="1"/>
  <c r="F19" i="60" a="1"/>
  <c r="F19" i="60" s="1"/>
  <c r="E19" i="60" a="1"/>
  <c r="E19" i="60" s="1"/>
  <c r="D19" i="60" a="1"/>
  <c r="D19" i="60" s="1"/>
  <c r="C19" i="60"/>
  <c r="W18" i="60" a="1"/>
  <c r="W18" i="60" s="1"/>
  <c r="V18" i="60" a="1"/>
  <c r="V18" i="60" s="1"/>
  <c r="U18" i="60" a="1"/>
  <c r="U18" i="60" s="1"/>
  <c r="T18" i="60" a="1"/>
  <c r="T18" i="60" s="1"/>
  <c r="S18" i="60" a="1"/>
  <c r="S18" i="60" s="1"/>
  <c r="R18" i="60" a="1"/>
  <c r="R18" i="60" s="1"/>
  <c r="Q18" i="60" a="1"/>
  <c r="Q18" i="60" s="1"/>
  <c r="P18" i="60" a="1"/>
  <c r="P18" i="60" s="1"/>
  <c r="O18" i="60" a="1"/>
  <c r="O18" i="60" s="1"/>
  <c r="N18" i="60" a="1"/>
  <c r="N18" i="60" s="1"/>
  <c r="M18" i="60" a="1"/>
  <c r="M18" i="60" s="1"/>
  <c r="L18" i="60" a="1"/>
  <c r="L18" i="60" s="1"/>
  <c r="K18" i="60" a="1"/>
  <c r="K18" i="60" s="1"/>
  <c r="J18" i="60" a="1"/>
  <c r="J18" i="60" s="1"/>
  <c r="I18" i="60" a="1"/>
  <c r="I18" i="60" s="1"/>
  <c r="H18" i="60" a="1"/>
  <c r="H18" i="60" s="1"/>
  <c r="G18" i="60" a="1"/>
  <c r="G18" i="60" s="1"/>
  <c r="F18" i="60" a="1"/>
  <c r="F18" i="60" s="1"/>
  <c r="E18" i="60" a="1"/>
  <c r="E18" i="60" s="1"/>
  <c r="D18" i="60" a="1"/>
  <c r="D18" i="60" s="1"/>
  <c r="C18" i="60"/>
  <c r="W17" i="60" a="1"/>
  <c r="W17" i="60" s="1"/>
  <c r="V17" i="60" a="1"/>
  <c r="V17" i="60" s="1"/>
  <c r="U17" i="60" a="1"/>
  <c r="U17" i="60" s="1"/>
  <c r="T17" i="60" a="1"/>
  <c r="T17" i="60" s="1"/>
  <c r="S17" i="60" a="1"/>
  <c r="S17" i="60" s="1"/>
  <c r="R17" i="60" a="1"/>
  <c r="R17" i="60" s="1"/>
  <c r="Q17" i="60" a="1"/>
  <c r="Q17" i="60" s="1"/>
  <c r="P17" i="60" a="1"/>
  <c r="P17" i="60" s="1"/>
  <c r="O17" i="60" a="1"/>
  <c r="O17" i="60" s="1"/>
  <c r="N17" i="60" a="1"/>
  <c r="N17" i="60" s="1"/>
  <c r="M17" i="60" a="1"/>
  <c r="M17" i="60" s="1"/>
  <c r="L17" i="60" a="1"/>
  <c r="L17" i="60" s="1"/>
  <c r="K17" i="60" a="1"/>
  <c r="K17" i="60" s="1"/>
  <c r="J17" i="60" a="1"/>
  <c r="J17" i="60" s="1"/>
  <c r="I17" i="60" a="1"/>
  <c r="I17" i="60" s="1"/>
  <c r="H17" i="60" a="1"/>
  <c r="H17" i="60" s="1"/>
  <c r="G17" i="60" a="1"/>
  <c r="G17" i="60" s="1"/>
  <c r="F17" i="60" a="1"/>
  <c r="F17" i="60" s="1"/>
  <c r="E17" i="60" a="1"/>
  <c r="E17" i="60" s="1"/>
  <c r="D17" i="60" a="1"/>
  <c r="D17" i="60" s="1"/>
  <c r="C17" i="60"/>
  <c r="W16" i="60" a="1"/>
  <c r="W16" i="60" s="1"/>
  <c r="V16" i="60" a="1"/>
  <c r="V16" i="60" s="1"/>
  <c r="U16" i="60" a="1"/>
  <c r="U16" i="60" s="1"/>
  <c r="T16" i="60" a="1"/>
  <c r="T16" i="60" s="1"/>
  <c r="S16" i="60" a="1"/>
  <c r="S16" i="60" s="1"/>
  <c r="R16" i="60" a="1"/>
  <c r="R16" i="60" s="1"/>
  <c r="Q16" i="60" a="1"/>
  <c r="Q16" i="60" s="1"/>
  <c r="P16" i="60" a="1"/>
  <c r="P16" i="60" s="1"/>
  <c r="O16" i="60" a="1"/>
  <c r="O16" i="60" s="1"/>
  <c r="N16" i="60" a="1"/>
  <c r="N16" i="60" s="1"/>
  <c r="M16" i="60" a="1"/>
  <c r="M16" i="60" s="1"/>
  <c r="L16" i="60" a="1"/>
  <c r="L16" i="60" s="1"/>
  <c r="K16" i="60" a="1"/>
  <c r="K16" i="60" s="1"/>
  <c r="J16" i="60" a="1"/>
  <c r="J16" i="60" s="1"/>
  <c r="I16" i="60" a="1"/>
  <c r="I16" i="60" s="1"/>
  <c r="H16" i="60" a="1"/>
  <c r="H16" i="60" s="1"/>
  <c r="G16" i="60" a="1"/>
  <c r="G16" i="60" s="1"/>
  <c r="F16" i="60" a="1"/>
  <c r="F16" i="60" s="1"/>
  <c r="E16" i="60" a="1"/>
  <c r="E16" i="60" s="1"/>
  <c r="D16" i="60" a="1"/>
  <c r="D16" i="60" s="1"/>
  <c r="C16" i="60"/>
  <c r="W15" i="60" a="1"/>
  <c r="W15" i="60" s="1"/>
  <c r="V15" i="60" a="1"/>
  <c r="V15" i="60" s="1"/>
  <c r="U15" i="60" a="1"/>
  <c r="U15" i="60" s="1"/>
  <c r="T15" i="60" a="1"/>
  <c r="T15" i="60" s="1"/>
  <c r="S15" i="60" a="1"/>
  <c r="S15" i="60" s="1"/>
  <c r="R15" i="60" a="1"/>
  <c r="R15" i="60" s="1"/>
  <c r="Q15" i="60" a="1"/>
  <c r="Q15" i="60" s="1"/>
  <c r="P15" i="60" a="1"/>
  <c r="P15" i="60" s="1"/>
  <c r="O15" i="60" a="1"/>
  <c r="O15" i="60" s="1"/>
  <c r="N15" i="60" a="1"/>
  <c r="N15" i="60" s="1"/>
  <c r="M15" i="60" a="1"/>
  <c r="M15" i="60" s="1"/>
  <c r="L15" i="60" a="1"/>
  <c r="L15" i="60" s="1"/>
  <c r="K15" i="60" a="1"/>
  <c r="K15" i="60" s="1"/>
  <c r="J15" i="60" a="1"/>
  <c r="J15" i="60" s="1"/>
  <c r="I15" i="60" a="1"/>
  <c r="I15" i="60" s="1"/>
  <c r="H15" i="60" a="1"/>
  <c r="H15" i="60" s="1"/>
  <c r="G15" i="60" a="1"/>
  <c r="G15" i="60" s="1"/>
  <c r="F15" i="60" a="1"/>
  <c r="F15" i="60" s="1"/>
  <c r="E15" i="60" a="1"/>
  <c r="E15" i="60" s="1"/>
  <c r="D15" i="60" a="1"/>
  <c r="D15" i="60" s="1"/>
  <c r="C15" i="60"/>
  <c r="W14" i="60" a="1"/>
  <c r="W14" i="60" s="1"/>
  <c r="V14" i="60" a="1"/>
  <c r="V14" i="60" s="1"/>
  <c r="U14" i="60" a="1"/>
  <c r="U14" i="60" s="1"/>
  <c r="T14" i="60" a="1"/>
  <c r="T14" i="60" s="1"/>
  <c r="S14" i="60" a="1"/>
  <c r="S14" i="60" s="1"/>
  <c r="R14" i="60" a="1"/>
  <c r="R14" i="60" s="1"/>
  <c r="Q14" i="60" a="1"/>
  <c r="Q14" i="60" s="1"/>
  <c r="P14" i="60" a="1"/>
  <c r="P14" i="60" s="1"/>
  <c r="O14" i="60" a="1"/>
  <c r="O14" i="60" s="1"/>
  <c r="N14" i="60" a="1"/>
  <c r="N14" i="60" s="1"/>
  <c r="M14" i="60" a="1"/>
  <c r="M14" i="60" s="1"/>
  <c r="L14" i="60" a="1"/>
  <c r="L14" i="60" s="1"/>
  <c r="K14" i="60" a="1"/>
  <c r="K14" i="60" s="1"/>
  <c r="J14" i="60" a="1"/>
  <c r="J14" i="60" s="1"/>
  <c r="I14" i="60" a="1"/>
  <c r="I14" i="60" s="1"/>
  <c r="H14" i="60" a="1"/>
  <c r="H14" i="60" s="1"/>
  <c r="G14" i="60" a="1"/>
  <c r="G14" i="60" s="1"/>
  <c r="F14" i="60" a="1"/>
  <c r="F14" i="60" s="1"/>
  <c r="E14" i="60" a="1"/>
  <c r="E14" i="60" s="1"/>
  <c r="D14" i="60" a="1"/>
  <c r="D14" i="60" s="1"/>
  <c r="C14" i="60"/>
  <c r="W13" i="60" a="1"/>
  <c r="W13" i="60" s="1"/>
  <c r="V13" i="60" a="1"/>
  <c r="V13" i="60" s="1"/>
  <c r="U13" i="60" a="1"/>
  <c r="U13" i="60" s="1"/>
  <c r="T13" i="60" a="1"/>
  <c r="T13" i="60" s="1"/>
  <c r="S13" i="60" a="1"/>
  <c r="S13" i="60" s="1"/>
  <c r="R13" i="60" a="1"/>
  <c r="R13" i="60" s="1"/>
  <c r="Q13" i="60" a="1"/>
  <c r="Q13" i="60" s="1"/>
  <c r="P13" i="60" a="1"/>
  <c r="P13" i="60" s="1"/>
  <c r="O13" i="60" a="1"/>
  <c r="O13" i="60" s="1"/>
  <c r="N13" i="60" a="1"/>
  <c r="N13" i="60" s="1"/>
  <c r="M13" i="60" a="1"/>
  <c r="M13" i="60" s="1"/>
  <c r="L13" i="60" a="1"/>
  <c r="L13" i="60" s="1"/>
  <c r="K13" i="60" a="1"/>
  <c r="K13" i="60" s="1"/>
  <c r="J13" i="60" a="1"/>
  <c r="J13" i="60" s="1"/>
  <c r="I13" i="60" a="1"/>
  <c r="I13" i="60" s="1"/>
  <c r="H13" i="60" a="1"/>
  <c r="H13" i="60" s="1"/>
  <c r="G13" i="60" a="1"/>
  <c r="G13" i="60" s="1"/>
  <c r="F13" i="60" a="1"/>
  <c r="F13" i="60" s="1"/>
  <c r="E13" i="60" a="1"/>
  <c r="E13" i="60" s="1"/>
  <c r="D13" i="60" a="1"/>
  <c r="D13" i="60" s="1"/>
  <c r="C13" i="60"/>
  <c r="W12" i="60" a="1"/>
  <c r="W12" i="60" s="1"/>
  <c r="V12" i="60" a="1"/>
  <c r="V12" i="60" s="1"/>
  <c r="U12" i="60" a="1"/>
  <c r="U12" i="60" s="1"/>
  <c r="T12" i="60" a="1"/>
  <c r="T12" i="60" s="1"/>
  <c r="S12" i="60" a="1"/>
  <c r="S12" i="60" s="1"/>
  <c r="R12" i="60" a="1"/>
  <c r="R12" i="60" s="1"/>
  <c r="Q12" i="60" a="1"/>
  <c r="Q12" i="60" s="1"/>
  <c r="P12" i="60" a="1"/>
  <c r="P12" i="60" s="1"/>
  <c r="O12" i="60" a="1"/>
  <c r="O12" i="60" s="1"/>
  <c r="N12" i="60" a="1"/>
  <c r="N12" i="60" s="1"/>
  <c r="M12" i="60" a="1"/>
  <c r="M12" i="60" s="1"/>
  <c r="L12" i="60" a="1"/>
  <c r="L12" i="60" s="1"/>
  <c r="K12" i="60" a="1"/>
  <c r="K12" i="60" s="1"/>
  <c r="J12" i="60" a="1"/>
  <c r="J12" i="60" s="1"/>
  <c r="I12" i="60" a="1"/>
  <c r="I12" i="60" s="1"/>
  <c r="H12" i="60" a="1"/>
  <c r="H12" i="60" s="1"/>
  <c r="G12" i="60" a="1"/>
  <c r="G12" i="60" s="1"/>
  <c r="F12" i="60" a="1"/>
  <c r="F12" i="60" s="1"/>
  <c r="E12" i="60" a="1"/>
  <c r="E12" i="60" s="1"/>
  <c r="D12" i="60" a="1"/>
  <c r="D12" i="60" s="1"/>
  <c r="C12" i="60"/>
  <c r="W11" i="60" a="1"/>
  <c r="W11" i="60" s="1"/>
  <c r="V11" i="60" a="1"/>
  <c r="V11" i="60" s="1"/>
  <c r="U11" i="60" a="1"/>
  <c r="U11" i="60" s="1"/>
  <c r="T11" i="60" a="1"/>
  <c r="T11" i="60" s="1"/>
  <c r="S11" i="60" a="1"/>
  <c r="S11" i="60" s="1"/>
  <c r="R11" i="60" a="1"/>
  <c r="R11" i="60" s="1"/>
  <c r="Q11" i="60" a="1"/>
  <c r="Q11" i="60" s="1"/>
  <c r="P11" i="60" a="1"/>
  <c r="P11" i="60" s="1"/>
  <c r="O11" i="60" a="1"/>
  <c r="O11" i="60" s="1"/>
  <c r="N11" i="60" a="1"/>
  <c r="N11" i="60" s="1"/>
  <c r="M11" i="60" a="1"/>
  <c r="M11" i="60" s="1"/>
  <c r="L11" i="60" a="1"/>
  <c r="L11" i="60" s="1"/>
  <c r="K11" i="60" a="1"/>
  <c r="K11" i="60" s="1"/>
  <c r="J11" i="60" a="1"/>
  <c r="J11" i="60" s="1"/>
  <c r="I11" i="60" a="1"/>
  <c r="I11" i="60" s="1"/>
  <c r="H11" i="60" a="1"/>
  <c r="H11" i="60" s="1"/>
  <c r="G11" i="60" a="1"/>
  <c r="G11" i="60" s="1"/>
  <c r="F11" i="60" a="1"/>
  <c r="F11" i="60" s="1"/>
  <c r="E11" i="60" a="1"/>
  <c r="E11" i="60" s="1"/>
  <c r="D11" i="60" a="1"/>
  <c r="D11" i="60" s="1"/>
  <c r="C11" i="60"/>
  <c r="W10" i="60" a="1"/>
  <c r="W10" i="60" s="1"/>
  <c r="V10" i="60" a="1"/>
  <c r="V10" i="60" s="1"/>
  <c r="U10" i="60" a="1"/>
  <c r="U10" i="60" s="1"/>
  <c r="T10" i="60" a="1"/>
  <c r="T10" i="60" s="1"/>
  <c r="S10" i="60" a="1"/>
  <c r="S10" i="60" s="1"/>
  <c r="R10" i="60" a="1"/>
  <c r="R10" i="60" s="1"/>
  <c r="Q10" i="60" a="1"/>
  <c r="Q10" i="60" s="1"/>
  <c r="P10" i="60" a="1"/>
  <c r="P10" i="60" s="1"/>
  <c r="O10" i="60" a="1"/>
  <c r="O10" i="60" s="1"/>
  <c r="N10" i="60" a="1"/>
  <c r="N10" i="60" s="1"/>
  <c r="M10" i="60" a="1"/>
  <c r="M10" i="60" s="1"/>
  <c r="L10" i="60" a="1"/>
  <c r="L10" i="60" s="1"/>
  <c r="K10" i="60" a="1"/>
  <c r="K10" i="60" s="1"/>
  <c r="J10" i="60" a="1"/>
  <c r="J10" i="60" s="1"/>
  <c r="I10" i="60" a="1"/>
  <c r="I10" i="60" s="1"/>
  <c r="H10" i="60" a="1"/>
  <c r="H10" i="60" s="1"/>
  <c r="G10" i="60" a="1"/>
  <c r="G10" i="60" s="1"/>
  <c r="F10" i="60" a="1"/>
  <c r="F10" i="60" s="1"/>
  <c r="E10" i="60" a="1"/>
  <c r="E10" i="60" s="1"/>
  <c r="D10" i="60" a="1"/>
  <c r="D10" i="60" s="1"/>
  <c r="C10" i="60"/>
  <c r="W9" i="60" a="1"/>
  <c r="W9" i="60" s="1"/>
  <c r="V9" i="60" a="1"/>
  <c r="V9" i="60" s="1"/>
  <c r="U9" i="60" a="1"/>
  <c r="U9" i="60" s="1"/>
  <c r="T9" i="60" a="1"/>
  <c r="T9" i="60" s="1"/>
  <c r="S9" i="60" a="1"/>
  <c r="S9" i="60" s="1"/>
  <c r="R9" i="60" a="1"/>
  <c r="R9" i="60" s="1"/>
  <c r="Q9" i="60" a="1"/>
  <c r="Q9" i="60" s="1"/>
  <c r="P9" i="60" a="1"/>
  <c r="P9" i="60" s="1"/>
  <c r="O9" i="60" a="1"/>
  <c r="O9" i="60" s="1"/>
  <c r="N9" i="60" a="1"/>
  <c r="N9" i="60" s="1"/>
  <c r="M9" i="60" a="1"/>
  <c r="M9" i="60" s="1"/>
  <c r="L9" i="60" a="1"/>
  <c r="L9" i="60" s="1"/>
  <c r="K9" i="60" a="1"/>
  <c r="K9" i="60" s="1"/>
  <c r="J9" i="60" a="1"/>
  <c r="J9" i="60" s="1"/>
  <c r="I9" i="60" a="1"/>
  <c r="I9" i="60" s="1"/>
  <c r="H9" i="60" a="1"/>
  <c r="H9" i="60" s="1"/>
  <c r="G9" i="60" a="1"/>
  <c r="G9" i="60" s="1"/>
  <c r="F9" i="60" a="1"/>
  <c r="F9" i="60" s="1"/>
  <c r="E9" i="60" a="1"/>
  <c r="E9" i="60" s="1"/>
  <c r="D9" i="60" a="1"/>
  <c r="D9" i="60" s="1"/>
  <c r="C9" i="60"/>
  <c r="C8" i="60"/>
  <c r="C7" i="60"/>
  <c r="C6" i="60"/>
  <c r="C5" i="60"/>
  <c r="C4" i="60"/>
  <c r="D32" i="1"/>
  <c r="D52" i="1"/>
  <c r="D40" i="1"/>
  <c r="E32" i="1"/>
  <c r="E52" i="1"/>
  <c r="E40" i="1"/>
  <c r="D33" i="1"/>
  <c r="E34" i="1"/>
  <c r="E33" i="1"/>
  <c r="D27" i="1"/>
  <c r="E27" i="1"/>
  <c r="W21" i="59" a="1"/>
  <c r="W21" i="59" s="1"/>
  <c r="V21" i="59" a="1"/>
  <c r="V21" i="59" s="1"/>
  <c r="U21" i="59" a="1"/>
  <c r="U21" i="59" s="1"/>
  <c r="T21" i="59" a="1"/>
  <c r="T21" i="59" s="1"/>
  <c r="S21" i="59" a="1"/>
  <c r="S21" i="59" s="1"/>
  <c r="R21" i="59" a="1"/>
  <c r="R21" i="59" s="1"/>
  <c r="Q21" i="59" a="1"/>
  <c r="Q21" i="59" s="1"/>
  <c r="P21" i="59" a="1"/>
  <c r="P21" i="59" s="1"/>
  <c r="O21" i="59" a="1"/>
  <c r="O21" i="59" s="1"/>
  <c r="N21" i="59" a="1"/>
  <c r="N21" i="59" s="1"/>
  <c r="M21" i="59" a="1"/>
  <c r="M21" i="59" s="1"/>
  <c r="L21" i="59" a="1"/>
  <c r="L21" i="59" s="1"/>
  <c r="K21" i="59" a="1"/>
  <c r="K21" i="59" s="1"/>
  <c r="J21" i="59" a="1"/>
  <c r="J21" i="59" s="1"/>
  <c r="I21" i="59" a="1"/>
  <c r="I21" i="59" s="1"/>
  <c r="H21" i="59" a="1"/>
  <c r="H21" i="59" s="1"/>
  <c r="G21" i="59" a="1"/>
  <c r="G21" i="59" s="1"/>
  <c r="F21" i="59" a="1"/>
  <c r="F21" i="59" s="1"/>
  <c r="E21" i="59" a="1"/>
  <c r="E21" i="59" s="1"/>
  <c r="D21" i="59" a="1"/>
  <c r="D21" i="59" s="1"/>
  <c r="C21" i="59"/>
  <c r="W20" i="59" a="1"/>
  <c r="W20" i="59" s="1"/>
  <c r="V20" i="59" a="1"/>
  <c r="V20" i="59" s="1"/>
  <c r="U20" i="59" a="1"/>
  <c r="U20" i="59" s="1"/>
  <c r="T20" i="59" a="1"/>
  <c r="T20" i="59" s="1"/>
  <c r="S20" i="59" a="1"/>
  <c r="S20" i="59" s="1"/>
  <c r="R20" i="59" a="1"/>
  <c r="R20" i="59" s="1"/>
  <c r="Q20" i="59" a="1"/>
  <c r="Q20" i="59" s="1"/>
  <c r="P20" i="59" a="1"/>
  <c r="P20" i="59" s="1"/>
  <c r="O20" i="59" a="1"/>
  <c r="O20" i="59" s="1"/>
  <c r="N20" i="59" a="1"/>
  <c r="N20" i="59" s="1"/>
  <c r="M20" i="59" a="1"/>
  <c r="M20" i="59" s="1"/>
  <c r="L20" i="59" a="1"/>
  <c r="L20" i="59" s="1"/>
  <c r="K20" i="59" a="1"/>
  <c r="K20" i="59" s="1"/>
  <c r="J20" i="59" a="1"/>
  <c r="J20" i="59" s="1"/>
  <c r="I20" i="59" a="1"/>
  <c r="I20" i="59" s="1"/>
  <c r="H20" i="59" a="1"/>
  <c r="H20" i="59" s="1"/>
  <c r="G20" i="59" a="1"/>
  <c r="G20" i="59" s="1"/>
  <c r="F20" i="59" a="1"/>
  <c r="F20" i="59" s="1"/>
  <c r="E20" i="59" a="1"/>
  <c r="E20" i="59" s="1"/>
  <c r="D20" i="59" a="1"/>
  <c r="D20" i="59" s="1"/>
  <c r="C20" i="59"/>
  <c r="W19" i="59" a="1"/>
  <c r="W19" i="59" s="1"/>
  <c r="V19" i="59" a="1"/>
  <c r="V19" i="59" s="1"/>
  <c r="U19" i="59" a="1"/>
  <c r="U19" i="59" s="1"/>
  <c r="T19" i="59" a="1"/>
  <c r="T19" i="59" s="1"/>
  <c r="S19" i="59" a="1"/>
  <c r="S19" i="59" s="1"/>
  <c r="R19" i="59" a="1"/>
  <c r="R19" i="59" s="1"/>
  <c r="Q19" i="59" a="1"/>
  <c r="Q19" i="59" s="1"/>
  <c r="P19" i="59" a="1"/>
  <c r="P19" i="59" s="1"/>
  <c r="O19" i="59" a="1"/>
  <c r="O19" i="59" s="1"/>
  <c r="N19" i="59" a="1"/>
  <c r="N19" i="59" s="1"/>
  <c r="M19" i="59" a="1"/>
  <c r="M19" i="59" s="1"/>
  <c r="L19" i="59" a="1"/>
  <c r="L19" i="59" s="1"/>
  <c r="K19" i="59" a="1"/>
  <c r="K19" i="59" s="1"/>
  <c r="J19" i="59" a="1"/>
  <c r="J19" i="59" s="1"/>
  <c r="I19" i="59" a="1"/>
  <c r="I19" i="59" s="1"/>
  <c r="H19" i="59" a="1"/>
  <c r="H19" i="59" s="1"/>
  <c r="G19" i="59" a="1"/>
  <c r="G19" i="59" s="1"/>
  <c r="F19" i="59" a="1"/>
  <c r="F19" i="59" s="1"/>
  <c r="E19" i="59" a="1"/>
  <c r="E19" i="59" s="1"/>
  <c r="D19" i="59" a="1"/>
  <c r="D19" i="59" s="1"/>
  <c r="C19" i="59"/>
  <c r="W18" i="59" a="1"/>
  <c r="W18" i="59" s="1"/>
  <c r="V18" i="59" a="1"/>
  <c r="V18" i="59" s="1"/>
  <c r="U18" i="59" a="1"/>
  <c r="U18" i="59" s="1"/>
  <c r="T18" i="59" a="1"/>
  <c r="T18" i="59" s="1"/>
  <c r="S18" i="59" a="1"/>
  <c r="S18" i="59" s="1"/>
  <c r="R18" i="59" a="1"/>
  <c r="R18" i="59" s="1"/>
  <c r="Q18" i="59" a="1"/>
  <c r="Q18" i="59" s="1"/>
  <c r="P18" i="59" a="1"/>
  <c r="P18" i="59" s="1"/>
  <c r="O18" i="59" a="1"/>
  <c r="O18" i="59" s="1"/>
  <c r="N18" i="59" a="1"/>
  <c r="N18" i="59" s="1"/>
  <c r="M18" i="59" a="1"/>
  <c r="M18" i="59" s="1"/>
  <c r="L18" i="59" a="1"/>
  <c r="L18" i="59" s="1"/>
  <c r="K18" i="59" a="1"/>
  <c r="K18" i="59" s="1"/>
  <c r="J18" i="59" a="1"/>
  <c r="J18" i="59" s="1"/>
  <c r="I18" i="59" a="1"/>
  <c r="I18" i="59" s="1"/>
  <c r="H18" i="59" a="1"/>
  <c r="H18" i="59" s="1"/>
  <c r="G18" i="59" a="1"/>
  <c r="G18" i="59" s="1"/>
  <c r="F18" i="59" a="1"/>
  <c r="F18" i="59" s="1"/>
  <c r="E18" i="59" a="1"/>
  <c r="E18" i="59" s="1"/>
  <c r="D18" i="59" a="1"/>
  <c r="D18" i="59" s="1"/>
  <c r="C18" i="59"/>
  <c r="W17" i="59" a="1"/>
  <c r="W17" i="59" s="1"/>
  <c r="V17" i="59" a="1"/>
  <c r="V17" i="59" s="1"/>
  <c r="U17" i="59" a="1"/>
  <c r="U17" i="59" s="1"/>
  <c r="T17" i="59" a="1"/>
  <c r="T17" i="59" s="1"/>
  <c r="S17" i="59" a="1"/>
  <c r="S17" i="59" s="1"/>
  <c r="R17" i="59" a="1"/>
  <c r="R17" i="59" s="1"/>
  <c r="Q17" i="59" a="1"/>
  <c r="Q17" i="59" s="1"/>
  <c r="P17" i="59" a="1"/>
  <c r="P17" i="59" s="1"/>
  <c r="O17" i="59" a="1"/>
  <c r="O17" i="59" s="1"/>
  <c r="N17" i="59" a="1"/>
  <c r="N17" i="59" s="1"/>
  <c r="M17" i="59" a="1"/>
  <c r="M17" i="59" s="1"/>
  <c r="L17" i="59" a="1"/>
  <c r="L17" i="59" s="1"/>
  <c r="K17" i="59" a="1"/>
  <c r="K17" i="59" s="1"/>
  <c r="J17" i="59" a="1"/>
  <c r="J17" i="59" s="1"/>
  <c r="I17" i="59" a="1"/>
  <c r="I17" i="59" s="1"/>
  <c r="H17" i="59" a="1"/>
  <c r="H17" i="59" s="1"/>
  <c r="G17" i="59" a="1"/>
  <c r="G17" i="59" s="1"/>
  <c r="F17" i="59" a="1"/>
  <c r="F17" i="59" s="1"/>
  <c r="E17" i="59" a="1"/>
  <c r="E17" i="59" s="1"/>
  <c r="D17" i="59" a="1"/>
  <c r="D17" i="59" s="1"/>
  <c r="C17" i="59"/>
  <c r="W16" i="59" a="1"/>
  <c r="W16" i="59" s="1"/>
  <c r="V16" i="59" a="1"/>
  <c r="V16" i="59" s="1"/>
  <c r="U16" i="59" a="1"/>
  <c r="U16" i="59" s="1"/>
  <c r="T16" i="59" a="1"/>
  <c r="T16" i="59" s="1"/>
  <c r="S16" i="59" a="1"/>
  <c r="S16" i="59" s="1"/>
  <c r="R16" i="59" a="1"/>
  <c r="R16" i="59" s="1"/>
  <c r="Q16" i="59" a="1"/>
  <c r="Q16" i="59" s="1"/>
  <c r="P16" i="59" a="1"/>
  <c r="P16" i="59" s="1"/>
  <c r="O16" i="59" a="1"/>
  <c r="O16" i="59" s="1"/>
  <c r="N16" i="59" a="1"/>
  <c r="N16" i="59" s="1"/>
  <c r="M16" i="59" a="1"/>
  <c r="M16" i="59" s="1"/>
  <c r="L16" i="59" a="1"/>
  <c r="L16" i="59" s="1"/>
  <c r="K16" i="59" a="1"/>
  <c r="K16" i="59" s="1"/>
  <c r="J16" i="59" a="1"/>
  <c r="J16" i="59" s="1"/>
  <c r="I16" i="59" a="1"/>
  <c r="I16" i="59" s="1"/>
  <c r="H16" i="59" a="1"/>
  <c r="H16" i="59" s="1"/>
  <c r="G16" i="59" a="1"/>
  <c r="G16" i="59" s="1"/>
  <c r="F16" i="59" a="1"/>
  <c r="F16" i="59" s="1"/>
  <c r="E16" i="59" a="1"/>
  <c r="E16" i="59" s="1"/>
  <c r="D16" i="59" a="1"/>
  <c r="D16" i="59" s="1"/>
  <c r="C16" i="59"/>
  <c r="W15" i="59" a="1"/>
  <c r="W15" i="59" s="1"/>
  <c r="V15" i="59" a="1"/>
  <c r="V15" i="59" s="1"/>
  <c r="U15" i="59" a="1"/>
  <c r="U15" i="59" s="1"/>
  <c r="T15" i="59" a="1"/>
  <c r="T15" i="59" s="1"/>
  <c r="S15" i="59" a="1"/>
  <c r="S15" i="59" s="1"/>
  <c r="R15" i="59" a="1"/>
  <c r="R15" i="59" s="1"/>
  <c r="Q15" i="59" a="1"/>
  <c r="Q15" i="59" s="1"/>
  <c r="P15" i="59" a="1"/>
  <c r="P15" i="59" s="1"/>
  <c r="O15" i="59" a="1"/>
  <c r="O15" i="59" s="1"/>
  <c r="N15" i="59" a="1"/>
  <c r="N15" i="59" s="1"/>
  <c r="M15" i="59" a="1"/>
  <c r="M15" i="59" s="1"/>
  <c r="L15" i="59" a="1"/>
  <c r="L15" i="59" s="1"/>
  <c r="K15" i="59" a="1"/>
  <c r="K15" i="59" s="1"/>
  <c r="J15" i="59" a="1"/>
  <c r="J15" i="59" s="1"/>
  <c r="I15" i="59" a="1"/>
  <c r="I15" i="59" s="1"/>
  <c r="H15" i="59" a="1"/>
  <c r="H15" i="59" s="1"/>
  <c r="G15" i="59" a="1"/>
  <c r="G15" i="59" s="1"/>
  <c r="F15" i="59" a="1"/>
  <c r="F15" i="59" s="1"/>
  <c r="E15" i="59" a="1"/>
  <c r="E15" i="59" s="1"/>
  <c r="D15" i="59" a="1"/>
  <c r="D15" i="59" s="1"/>
  <c r="C15" i="59"/>
  <c r="W14" i="59" a="1"/>
  <c r="W14" i="59" s="1"/>
  <c r="V14" i="59" a="1"/>
  <c r="V14" i="59" s="1"/>
  <c r="U14" i="59" a="1"/>
  <c r="U14" i="59" s="1"/>
  <c r="T14" i="59" a="1"/>
  <c r="T14" i="59" s="1"/>
  <c r="S14" i="59" a="1"/>
  <c r="S14" i="59" s="1"/>
  <c r="R14" i="59" a="1"/>
  <c r="R14" i="59" s="1"/>
  <c r="Q14" i="59" a="1"/>
  <c r="Q14" i="59" s="1"/>
  <c r="P14" i="59" a="1"/>
  <c r="P14" i="59" s="1"/>
  <c r="O14" i="59" a="1"/>
  <c r="O14" i="59" s="1"/>
  <c r="N14" i="59" a="1"/>
  <c r="N14" i="59" s="1"/>
  <c r="M14" i="59" a="1"/>
  <c r="M14" i="59" s="1"/>
  <c r="L14" i="59" a="1"/>
  <c r="L14" i="59" s="1"/>
  <c r="K14" i="59" a="1"/>
  <c r="K14" i="59" s="1"/>
  <c r="J14" i="59" a="1"/>
  <c r="J14" i="59" s="1"/>
  <c r="I14" i="59" a="1"/>
  <c r="I14" i="59" s="1"/>
  <c r="H14" i="59" a="1"/>
  <c r="H14" i="59" s="1"/>
  <c r="G14" i="59" a="1"/>
  <c r="G14" i="59" s="1"/>
  <c r="F14" i="59" a="1"/>
  <c r="F14" i="59" s="1"/>
  <c r="E14" i="59" a="1"/>
  <c r="E14" i="59" s="1"/>
  <c r="D14" i="59" a="1"/>
  <c r="D14" i="59" s="1"/>
  <c r="C14" i="59"/>
  <c r="W13" i="59" a="1"/>
  <c r="W13" i="59" s="1"/>
  <c r="V13" i="59" a="1"/>
  <c r="V13" i="59" s="1"/>
  <c r="U13" i="59" a="1"/>
  <c r="U13" i="59" s="1"/>
  <c r="T13" i="59" a="1"/>
  <c r="T13" i="59" s="1"/>
  <c r="S13" i="59" a="1"/>
  <c r="S13" i="59" s="1"/>
  <c r="R13" i="59" a="1"/>
  <c r="R13" i="59" s="1"/>
  <c r="Q13" i="59" a="1"/>
  <c r="Q13" i="59" s="1"/>
  <c r="P13" i="59" a="1"/>
  <c r="P13" i="59" s="1"/>
  <c r="O13" i="59" a="1"/>
  <c r="O13" i="59" s="1"/>
  <c r="N13" i="59" a="1"/>
  <c r="N13" i="59" s="1"/>
  <c r="M13" i="59" a="1"/>
  <c r="M13" i="59" s="1"/>
  <c r="L13" i="59" a="1"/>
  <c r="L13" i="59" s="1"/>
  <c r="K13" i="59" a="1"/>
  <c r="K13" i="59" s="1"/>
  <c r="J13" i="59" a="1"/>
  <c r="J13" i="59" s="1"/>
  <c r="I13" i="59" a="1"/>
  <c r="I13" i="59" s="1"/>
  <c r="H13" i="59" a="1"/>
  <c r="H13" i="59" s="1"/>
  <c r="G13" i="59" a="1"/>
  <c r="G13" i="59" s="1"/>
  <c r="F13" i="59" a="1"/>
  <c r="F13" i="59" s="1"/>
  <c r="E13" i="59" a="1"/>
  <c r="E13" i="59" s="1"/>
  <c r="D13" i="59" a="1"/>
  <c r="D13" i="59" s="1"/>
  <c r="C13" i="59"/>
  <c r="W12" i="59" a="1"/>
  <c r="W12" i="59" s="1"/>
  <c r="V12" i="59" a="1"/>
  <c r="V12" i="59" s="1"/>
  <c r="U12" i="59" a="1"/>
  <c r="U12" i="59" s="1"/>
  <c r="T12" i="59" a="1"/>
  <c r="T12" i="59" s="1"/>
  <c r="S12" i="59" a="1"/>
  <c r="S12" i="59" s="1"/>
  <c r="R12" i="59" a="1"/>
  <c r="R12" i="59" s="1"/>
  <c r="Q12" i="59" a="1"/>
  <c r="Q12" i="59" s="1"/>
  <c r="P12" i="59" a="1"/>
  <c r="P12" i="59" s="1"/>
  <c r="O12" i="59" a="1"/>
  <c r="O12" i="59" s="1"/>
  <c r="N12" i="59" a="1"/>
  <c r="N12" i="59" s="1"/>
  <c r="M12" i="59" a="1"/>
  <c r="M12" i="59" s="1"/>
  <c r="L12" i="59" a="1"/>
  <c r="L12" i="59" s="1"/>
  <c r="K12" i="59" a="1"/>
  <c r="K12" i="59" s="1"/>
  <c r="J12" i="59" a="1"/>
  <c r="J12" i="59" s="1"/>
  <c r="I12" i="59" a="1"/>
  <c r="I12" i="59" s="1"/>
  <c r="H12" i="59" a="1"/>
  <c r="H12" i="59" s="1"/>
  <c r="G12" i="59" a="1"/>
  <c r="G12" i="59" s="1"/>
  <c r="F12" i="59" a="1"/>
  <c r="F12" i="59" s="1"/>
  <c r="E12" i="59" a="1"/>
  <c r="E12" i="59" s="1"/>
  <c r="D12" i="59" a="1"/>
  <c r="D12" i="59" s="1"/>
  <c r="C12" i="59"/>
  <c r="W11" i="59" a="1"/>
  <c r="W11" i="59" s="1"/>
  <c r="V11" i="59" a="1"/>
  <c r="V11" i="59" s="1"/>
  <c r="U11" i="59" a="1"/>
  <c r="U11" i="59" s="1"/>
  <c r="T11" i="59" a="1"/>
  <c r="T11" i="59" s="1"/>
  <c r="S11" i="59" a="1"/>
  <c r="S11" i="59" s="1"/>
  <c r="R11" i="59" a="1"/>
  <c r="R11" i="59" s="1"/>
  <c r="Q11" i="59" a="1"/>
  <c r="Q11" i="59" s="1"/>
  <c r="P11" i="59" a="1"/>
  <c r="P11" i="59" s="1"/>
  <c r="O11" i="59" a="1"/>
  <c r="O11" i="59" s="1"/>
  <c r="N11" i="59" a="1"/>
  <c r="N11" i="59" s="1"/>
  <c r="M11" i="59" a="1"/>
  <c r="M11" i="59" s="1"/>
  <c r="L11" i="59" a="1"/>
  <c r="L11" i="59" s="1"/>
  <c r="K11" i="59" a="1"/>
  <c r="K11" i="59" s="1"/>
  <c r="J11" i="59" a="1"/>
  <c r="J11" i="59" s="1"/>
  <c r="I11" i="59" a="1"/>
  <c r="I11" i="59" s="1"/>
  <c r="H11" i="59" a="1"/>
  <c r="H11" i="59" s="1"/>
  <c r="G11" i="59" a="1"/>
  <c r="G11" i="59" s="1"/>
  <c r="F11" i="59" a="1"/>
  <c r="F11" i="59" s="1"/>
  <c r="E11" i="59" a="1"/>
  <c r="E11" i="59" s="1"/>
  <c r="D11" i="59" a="1"/>
  <c r="D11" i="59" s="1"/>
  <c r="C11" i="59"/>
  <c r="W10" i="59" a="1"/>
  <c r="W10" i="59" s="1"/>
  <c r="V10" i="59" a="1"/>
  <c r="V10" i="59" s="1"/>
  <c r="U10" i="59" a="1"/>
  <c r="U10" i="59" s="1"/>
  <c r="T10" i="59" a="1"/>
  <c r="T10" i="59" s="1"/>
  <c r="S10" i="59" a="1"/>
  <c r="S10" i="59" s="1"/>
  <c r="R10" i="59" a="1"/>
  <c r="R10" i="59" s="1"/>
  <c r="Q10" i="59" a="1"/>
  <c r="Q10" i="59" s="1"/>
  <c r="P10" i="59" a="1"/>
  <c r="P10" i="59" s="1"/>
  <c r="O10" i="59" a="1"/>
  <c r="O10" i="59" s="1"/>
  <c r="N10" i="59" a="1"/>
  <c r="N10" i="59" s="1"/>
  <c r="M10" i="59" a="1"/>
  <c r="M10" i="59" s="1"/>
  <c r="L10" i="59" a="1"/>
  <c r="L10" i="59" s="1"/>
  <c r="K10" i="59" a="1"/>
  <c r="K10" i="59" s="1"/>
  <c r="J10" i="59" a="1"/>
  <c r="J10" i="59" s="1"/>
  <c r="I10" i="59" a="1"/>
  <c r="I10" i="59" s="1"/>
  <c r="H10" i="59" a="1"/>
  <c r="H10" i="59" s="1"/>
  <c r="G10" i="59" a="1"/>
  <c r="G10" i="59" s="1"/>
  <c r="F10" i="59" a="1"/>
  <c r="F10" i="59" s="1"/>
  <c r="E10" i="59" a="1"/>
  <c r="E10" i="59" s="1"/>
  <c r="D10" i="59" a="1"/>
  <c r="D10" i="59" s="1"/>
  <c r="C10" i="59"/>
  <c r="W9" i="59" a="1"/>
  <c r="W9" i="59" s="1"/>
  <c r="V9" i="59" a="1"/>
  <c r="V9" i="59" s="1"/>
  <c r="U9" i="59" a="1"/>
  <c r="U9" i="59" s="1"/>
  <c r="T9" i="59" a="1"/>
  <c r="T9" i="59" s="1"/>
  <c r="S9" i="59" a="1"/>
  <c r="S9" i="59" s="1"/>
  <c r="R9" i="59" a="1"/>
  <c r="R9" i="59" s="1"/>
  <c r="Q9" i="59" a="1"/>
  <c r="Q9" i="59" s="1"/>
  <c r="P9" i="59" a="1"/>
  <c r="P9" i="59" s="1"/>
  <c r="O9" i="59" a="1"/>
  <c r="O9" i="59" s="1"/>
  <c r="N9" i="59" a="1"/>
  <c r="N9" i="59" s="1"/>
  <c r="M9" i="59" a="1"/>
  <c r="M9" i="59" s="1"/>
  <c r="L9" i="59" a="1"/>
  <c r="L9" i="59" s="1"/>
  <c r="K9" i="59" a="1"/>
  <c r="K9" i="59" s="1"/>
  <c r="J9" i="59" a="1"/>
  <c r="J9" i="59" s="1"/>
  <c r="I9" i="59" a="1"/>
  <c r="I9" i="59" s="1"/>
  <c r="H9" i="59" a="1"/>
  <c r="H9" i="59" s="1"/>
  <c r="G9" i="59" a="1"/>
  <c r="G9" i="59" s="1"/>
  <c r="F9" i="59" a="1"/>
  <c r="F9" i="59" s="1"/>
  <c r="E9" i="59" a="1"/>
  <c r="E9" i="59" s="1"/>
  <c r="D9" i="59" a="1"/>
  <c r="D9" i="59" s="1"/>
  <c r="C9" i="59"/>
  <c r="W8" i="59" a="1"/>
  <c r="W8" i="59" s="1"/>
  <c r="V8" i="59" a="1"/>
  <c r="V8" i="59" s="1"/>
  <c r="U8" i="59" a="1"/>
  <c r="U8" i="59" s="1"/>
  <c r="T8" i="59" a="1"/>
  <c r="T8" i="59" s="1"/>
  <c r="S8" i="59" a="1"/>
  <c r="S8" i="59" s="1"/>
  <c r="R8" i="59" a="1"/>
  <c r="R8" i="59" s="1"/>
  <c r="Q8" i="59" a="1"/>
  <c r="Q8" i="59" s="1"/>
  <c r="P8" i="59" a="1"/>
  <c r="P8" i="59" s="1"/>
  <c r="O8" i="59" a="1"/>
  <c r="O8" i="59" s="1"/>
  <c r="N8" i="59" a="1"/>
  <c r="N8" i="59" s="1"/>
  <c r="M8" i="59" a="1"/>
  <c r="M8" i="59" s="1"/>
  <c r="L8" i="59" a="1"/>
  <c r="L8" i="59" s="1"/>
  <c r="K8" i="59" a="1"/>
  <c r="K8" i="59" s="1"/>
  <c r="J8" i="59" a="1"/>
  <c r="J8" i="59" s="1"/>
  <c r="I8" i="59" a="1"/>
  <c r="I8" i="59" s="1"/>
  <c r="H8" i="59" a="1"/>
  <c r="H8" i="59" s="1"/>
  <c r="G8" i="59" a="1"/>
  <c r="G8" i="59" s="1"/>
  <c r="F8" i="59" a="1"/>
  <c r="F8" i="59" s="1"/>
  <c r="E8" i="59" a="1"/>
  <c r="E8" i="59" s="1"/>
  <c r="D8" i="59" a="1"/>
  <c r="D8" i="59" s="1"/>
  <c r="C8" i="59"/>
  <c r="C7" i="59"/>
  <c r="C6" i="59"/>
  <c r="C5" i="59"/>
  <c r="C4" i="59"/>
  <c r="W21" i="58" a="1"/>
  <c r="W21" i="58" s="1"/>
  <c r="V21" i="58" a="1"/>
  <c r="V21" i="58" s="1"/>
  <c r="U21" i="58" a="1"/>
  <c r="U21" i="58" s="1"/>
  <c r="T21" i="58" a="1"/>
  <c r="T21" i="58" s="1"/>
  <c r="S21" i="58" a="1"/>
  <c r="S21" i="58" s="1"/>
  <c r="R21" i="58" a="1"/>
  <c r="R21" i="58" s="1"/>
  <c r="Q21" i="58" a="1"/>
  <c r="Q21" i="58" s="1"/>
  <c r="P21" i="58" a="1"/>
  <c r="P21" i="58" s="1"/>
  <c r="O21" i="58" a="1"/>
  <c r="O21" i="58" s="1"/>
  <c r="N21" i="58" a="1"/>
  <c r="N21" i="58" s="1"/>
  <c r="M21" i="58" a="1"/>
  <c r="M21" i="58" s="1"/>
  <c r="L21" i="58" a="1"/>
  <c r="L21" i="58" s="1"/>
  <c r="K21" i="58" a="1"/>
  <c r="K21" i="58" s="1"/>
  <c r="J21" i="58" a="1"/>
  <c r="J21" i="58" s="1"/>
  <c r="I21" i="58" a="1"/>
  <c r="I21" i="58" s="1"/>
  <c r="H21" i="58" a="1"/>
  <c r="H21" i="58" s="1"/>
  <c r="G21" i="58" a="1"/>
  <c r="G21" i="58" s="1"/>
  <c r="F21" i="58" a="1"/>
  <c r="F21" i="58" s="1"/>
  <c r="E21" i="58" a="1"/>
  <c r="E21" i="58" s="1"/>
  <c r="D21" i="58" a="1"/>
  <c r="D21" i="58" s="1"/>
  <c r="C21" i="58"/>
  <c r="W20" i="58" a="1"/>
  <c r="W20" i="58" s="1"/>
  <c r="V20" i="58" a="1"/>
  <c r="V20" i="58" s="1"/>
  <c r="U20" i="58" a="1"/>
  <c r="U20" i="58" s="1"/>
  <c r="T20" i="58" a="1"/>
  <c r="T20" i="58" s="1"/>
  <c r="S20" i="58" a="1"/>
  <c r="S20" i="58" s="1"/>
  <c r="R20" i="58" a="1"/>
  <c r="R20" i="58" s="1"/>
  <c r="Q20" i="58" a="1"/>
  <c r="Q20" i="58" s="1"/>
  <c r="P20" i="58" a="1"/>
  <c r="P20" i="58" s="1"/>
  <c r="O20" i="58" a="1"/>
  <c r="O20" i="58" s="1"/>
  <c r="N20" i="58" a="1"/>
  <c r="N20" i="58" s="1"/>
  <c r="M20" i="58" a="1"/>
  <c r="M20" i="58" s="1"/>
  <c r="L20" i="58" a="1"/>
  <c r="L20" i="58" s="1"/>
  <c r="K20" i="58" a="1"/>
  <c r="K20" i="58" s="1"/>
  <c r="J20" i="58" a="1"/>
  <c r="J20" i="58" s="1"/>
  <c r="I20" i="58" a="1"/>
  <c r="I20" i="58" s="1"/>
  <c r="H20" i="58" a="1"/>
  <c r="H20" i="58" s="1"/>
  <c r="G20" i="58" a="1"/>
  <c r="G20" i="58" s="1"/>
  <c r="F20" i="58" a="1"/>
  <c r="F20" i="58" s="1"/>
  <c r="E20" i="58" a="1"/>
  <c r="E20" i="58" s="1"/>
  <c r="D20" i="58" a="1"/>
  <c r="D20" i="58" s="1"/>
  <c r="C20" i="58"/>
  <c r="W19" i="58" a="1"/>
  <c r="W19" i="58" s="1"/>
  <c r="V19" i="58" a="1"/>
  <c r="V19" i="58" s="1"/>
  <c r="U19" i="58" a="1"/>
  <c r="U19" i="58" s="1"/>
  <c r="T19" i="58" a="1"/>
  <c r="T19" i="58" s="1"/>
  <c r="S19" i="58" a="1"/>
  <c r="S19" i="58" s="1"/>
  <c r="R19" i="58" a="1"/>
  <c r="R19" i="58" s="1"/>
  <c r="Q19" i="58" a="1"/>
  <c r="Q19" i="58" s="1"/>
  <c r="P19" i="58" a="1"/>
  <c r="P19" i="58" s="1"/>
  <c r="O19" i="58" a="1"/>
  <c r="O19" i="58" s="1"/>
  <c r="N19" i="58" a="1"/>
  <c r="N19" i="58" s="1"/>
  <c r="M19" i="58" a="1"/>
  <c r="M19" i="58" s="1"/>
  <c r="L19" i="58" a="1"/>
  <c r="L19" i="58" s="1"/>
  <c r="K19" i="58" a="1"/>
  <c r="K19" i="58" s="1"/>
  <c r="J19" i="58" a="1"/>
  <c r="J19" i="58" s="1"/>
  <c r="I19" i="58" a="1"/>
  <c r="I19" i="58" s="1"/>
  <c r="H19" i="58" a="1"/>
  <c r="H19" i="58" s="1"/>
  <c r="G19" i="58" a="1"/>
  <c r="G19" i="58" s="1"/>
  <c r="F19" i="58" a="1"/>
  <c r="F19" i="58" s="1"/>
  <c r="E19" i="58" a="1"/>
  <c r="E19" i="58" s="1"/>
  <c r="D19" i="58" a="1"/>
  <c r="D19" i="58" s="1"/>
  <c r="C19" i="58"/>
  <c r="W18" i="58" a="1"/>
  <c r="W18" i="58" s="1"/>
  <c r="V18" i="58" a="1"/>
  <c r="V18" i="58" s="1"/>
  <c r="U18" i="58" a="1"/>
  <c r="U18" i="58" s="1"/>
  <c r="T18" i="58" a="1"/>
  <c r="T18" i="58" s="1"/>
  <c r="S18" i="58" a="1"/>
  <c r="S18" i="58" s="1"/>
  <c r="R18" i="58" a="1"/>
  <c r="R18" i="58" s="1"/>
  <c r="Q18" i="58" a="1"/>
  <c r="Q18" i="58" s="1"/>
  <c r="P18" i="58" a="1"/>
  <c r="P18" i="58" s="1"/>
  <c r="O18" i="58" a="1"/>
  <c r="O18" i="58" s="1"/>
  <c r="N18" i="58" a="1"/>
  <c r="N18" i="58" s="1"/>
  <c r="M18" i="58" a="1"/>
  <c r="M18" i="58" s="1"/>
  <c r="L18" i="58" a="1"/>
  <c r="L18" i="58" s="1"/>
  <c r="K18" i="58" a="1"/>
  <c r="K18" i="58" s="1"/>
  <c r="J18" i="58" a="1"/>
  <c r="J18" i="58" s="1"/>
  <c r="I18" i="58" a="1"/>
  <c r="I18" i="58" s="1"/>
  <c r="H18" i="58" a="1"/>
  <c r="H18" i="58" s="1"/>
  <c r="G18" i="58" a="1"/>
  <c r="G18" i="58" s="1"/>
  <c r="F18" i="58" a="1"/>
  <c r="F18" i="58" s="1"/>
  <c r="E18" i="58" a="1"/>
  <c r="E18" i="58" s="1"/>
  <c r="D18" i="58" a="1"/>
  <c r="D18" i="58" s="1"/>
  <c r="C18" i="58"/>
  <c r="W17" i="58" a="1"/>
  <c r="W17" i="58" s="1"/>
  <c r="V17" i="58" a="1"/>
  <c r="V17" i="58" s="1"/>
  <c r="U17" i="58" a="1"/>
  <c r="U17" i="58" s="1"/>
  <c r="T17" i="58" a="1"/>
  <c r="T17" i="58" s="1"/>
  <c r="S17" i="58" a="1"/>
  <c r="S17" i="58" s="1"/>
  <c r="R17" i="58" a="1"/>
  <c r="R17" i="58" s="1"/>
  <c r="Q17" i="58" a="1"/>
  <c r="Q17" i="58" s="1"/>
  <c r="P17" i="58" a="1"/>
  <c r="P17" i="58" s="1"/>
  <c r="O17" i="58" a="1"/>
  <c r="O17" i="58" s="1"/>
  <c r="N17" i="58" a="1"/>
  <c r="N17" i="58" s="1"/>
  <c r="M17" i="58" a="1"/>
  <c r="M17" i="58" s="1"/>
  <c r="L17" i="58" a="1"/>
  <c r="L17" i="58" s="1"/>
  <c r="K17" i="58" a="1"/>
  <c r="K17" i="58" s="1"/>
  <c r="J17" i="58" a="1"/>
  <c r="J17" i="58" s="1"/>
  <c r="I17" i="58" a="1"/>
  <c r="I17" i="58" s="1"/>
  <c r="H17" i="58" a="1"/>
  <c r="H17" i="58" s="1"/>
  <c r="G17" i="58" a="1"/>
  <c r="G17" i="58" s="1"/>
  <c r="F17" i="58" a="1"/>
  <c r="F17" i="58" s="1"/>
  <c r="E17" i="58" a="1"/>
  <c r="E17" i="58" s="1"/>
  <c r="D17" i="58" a="1"/>
  <c r="D17" i="58" s="1"/>
  <c r="C17" i="58"/>
  <c r="W16" i="58" a="1"/>
  <c r="W16" i="58" s="1"/>
  <c r="V16" i="58" a="1"/>
  <c r="V16" i="58" s="1"/>
  <c r="U16" i="58" a="1"/>
  <c r="U16" i="58" s="1"/>
  <c r="T16" i="58" a="1"/>
  <c r="T16" i="58" s="1"/>
  <c r="S16" i="58" a="1"/>
  <c r="S16" i="58" s="1"/>
  <c r="R16" i="58" a="1"/>
  <c r="R16" i="58" s="1"/>
  <c r="Q16" i="58" a="1"/>
  <c r="Q16" i="58" s="1"/>
  <c r="P16" i="58" a="1"/>
  <c r="P16" i="58" s="1"/>
  <c r="O16" i="58" a="1"/>
  <c r="O16" i="58" s="1"/>
  <c r="N16" i="58" a="1"/>
  <c r="N16" i="58" s="1"/>
  <c r="M16" i="58" a="1"/>
  <c r="M16" i="58" s="1"/>
  <c r="L16" i="58" a="1"/>
  <c r="L16" i="58" s="1"/>
  <c r="K16" i="58" a="1"/>
  <c r="K16" i="58" s="1"/>
  <c r="J16" i="58" a="1"/>
  <c r="J16" i="58" s="1"/>
  <c r="I16" i="58" a="1"/>
  <c r="I16" i="58" s="1"/>
  <c r="H16" i="58" a="1"/>
  <c r="H16" i="58" s="1"/>
  <c r="G16" i="58" a="1"/>
  <c r="G16" i="58" s="1"/>
  <c r="F16" i="58" a="1"/>
  <c r="F16" i="58" s="1"/>
  <c r="E16" i="58" a="1"/>
  <c r="E16" i="58" s="1"/>
  <c r="D16" i="58" a="1"/>
  <c r="D16" i="58" s="1"/>
  <c r="C16" i="58"/>
  <c r="W15" i="58" a="1"/>
  <c r="W15" i="58" s="1"/>
  <c r="V15" i="58" a="1"/>
  <c r="V15" i="58" s="1"/>
  <c r="U15" i="58" a="1"/>
  <c r="U15" i="58" s="1"/>
  <c r="T15" i="58" a="1"/>
  <c r="T15" i="58" s="1"/>
  <c r="S15" i="58" a="1"/>
  <c r="S15" i="58" s="1"/>
  <c r="R15" i="58" a="1"/>
  <c r="R15" i="58" s="1"/>
  <c r="Q15" i="58" a="1"/>
  <c r="Q15" i="58" s="1"/>
  <c r="P15" i="58" a="1"/>
  <c r="P15" i="58" s="1"/>
  <c r="O15" i="58" a="1"/>
  <c r="O15" i="58" s="1"/>
  <c r="N15" i="58" a="1"/>
  <c r="N15" i="58" s="1"/>
  <c r="M15" i="58" a="1"/>
  <c r="M15" i="58" s="1"/>
  <c r="L15" i="58" a="1"/>
  <c r="L15" i="58" s="1"/>
  <c r="K15" i="58" a="1"/>
  <c r="K15" i="58" s="1"/>
  <c r="J15" i="58" a="1"/>
  <c r="J15" i="58" s="1"/>
  <c r="I15" i="58" a="1"/>
  <c r="I15" i="58" s="1"/>
  <c r="H15" i="58" a="1"/>
  <c r="H15" i="58" s="1"/>
  <c r="G15" i="58" a="1"/>
  <c r="G15" i="58" s="1"/>
  <c r="F15" i="58" a="1"/>
  <c r="F15" i="58" s="1"/>
  <c r="E15" i="58" a="1"/>
  <c r="E15" i="58" s="1"/>
  <c r="D15" i="58" a="1"/>
  <c r="D15" i="58" s="1"/>
  <c r="C15" i="58"/>
  <c r="W14" i="58" a="1"/>
  <c r="W14" i="58" s="1"/>
  <c r="V14" i="58" a="1"/>
  <c r="V14" i="58" s="1"/>
  <c r="U14" i="58" a="1"/>
  <c r="U14" i="58" s="1"/>
  <c r="T14" i="58" a="1"/>
  <c r="T14" i="58" s="1"/>
  <c r="S14" i="58" a="1"/>
  <c r="S14" i="58" s="1"/>
  <c r="R14" i="58" a="1"/>
  <c r="R14" i="58" s="1"/>
  <c r="Q14" i="58" a="1"/>
  <c r="Q14" i="58" s="1"/>
  <c r="P14" i="58" a="1"/>
  <c r="P14" i="58" s="1"/>
  <c r="O14" i="58" a="1"/>
  <c r="O14" i="58" s="1"/>
  <c r="N14" i="58" a="1"/>
  <c r="N14" i="58" s="1"/>
  <c r="M14" i="58" a="1"/>
  <c r="M14" i="58" s="1"/>
  <c r="L14" i="58" a="1"/>
  <c r="L14" i="58" s="1"/>
  <c r="K14" i="58" a="1"/>
  <c r="K14" i="58" s="1"/>
  <c r="J14" i="58" a="1"/>
  <c r="J14" i="58" s="1"/>
  <c r="I14" i="58" a="1"/>
  <c r="I14" i="58" s="1"/>
  <c r="H14" i="58" a="1"/>
  <c r="H14" i="58" s="1"/>
  <c r="G14" i="58" a="1"/>
  <c r="G14" i="58" s="1"/>
  <c r="F14" i="58" a="1"/>
  <c r="F14" i="58" s="1"/>
  <c r="E14" i="58" a="1"/>
  <c r="E14" i="58" s="1"/>
  <c r="D14" i="58" a="1"/>
  <c r="D14" i="58" s="1"/>
  <c r="C14" i="58"/>
  <c r="W13" i="58" a="1"/>
  <c r="W13" i="58" s="1"/>
  <c r="V13" i="58" a="1"/>
  <c r="V13" i="58" s="1"/>
  <c r="U13" i="58" a="1"/>
  <c r="U13" i="58" s="1"/>
  <c r="T13" i="58" a="1"/>
  <c r="T13" i="58" s="1"/>
  <c r="S13" i="58" a="1"/>
  <c r="S13" i="58" s="1"/>
  <c r="R13" i="58" a="1"/>
  <c r="R13" i="58" s="1"/>
  <c r="Q13" i="58" a="1"/>
  <c r="Q13" i="58" s="1"/>
  <c r="P13" i="58" a="1"/>
  <c r="P13" i="58" s="1"/>
  <c r="O13" i="58" a="1"/>
  <c r="O13" i="58" s="1"/>
  <c r="N13" i="58" a="1"/>
  <c r="N13" i="58" s="1"/>
  <c r="M13" i="58" a="1"/>
  <c r="M13" i="58" s="1"/>
  <c r="L13" i="58" a="1"/>
  <c r="L13" i="58" s="1"/>
  <c r="K13" i="58" a="1"/>
  <c r="K13" i="58" s="1"/>
  <c r="J13" i="58" a="1"/>
  <c r="J13" i="58" s="1"/>
  <c r="I13" i="58" a="1"/>
  <c r="I13" i="58" s="1"/>
  <c r="H13" i="58" a="1"/>
  <c r="H13" i="58" s="1"/>
  <c r="G13" i="58" a="1"/>
  <c r="G13" i="58" s="1"/>
  <c r="F13" i="58" a="1"/>
  <c r="F13" i="58" s="1"/>
  <c r="E13" i="58" a="1"/>
  <c r="E13" i="58" s="1"/>
  <c r="D13" i="58" a="1"/>
  <c r="D13" i="58" s="1"/>
  <c r="C13" i="58"/>
  <c r="W12" i="58" a="1"/>
  <c r="W12" i="58" s="1"/>
  <c r="V12" i="58" a="1"/>
  <c r="V12" i="58" s="1"/>
  <c r="U12" i="58" a="1"/>
  <c r="U12" i="58" s="1"/>
  <c r="T12" i="58" a="1"/>
  <c r="T12" i="58" s="1"/>
  <c r="S12" i="58" a="1"/>
  <c r="S12" i="58" s="1"/>
  <c r="R12" i="58" a="1"/>
  <c r="R12" i="58" s="1"/>
  <c r="Q12" i="58" a="1"/>
  <c r="Q12" i="58" s="1"/>
  <c r="P12" i="58" a="1"/>
  <c r="P12" i="58" s="1"/>
  <c r="O12" i="58" a="1"/>
  <c r="O12" i="58" s="1"/>
  <c r="N12" i="58" a="1"/>
  <c r="N12" i="58" s="1"/>
  <c r="M12" i="58" a="1"/>
  <c r="M12" i="58" s="1"/>
  <c r="L12" i="58" a="1"/>
  <c r="L12" i="58" s="1"/>
  <c r="K12" i="58" a="1"/>
  <c r="K12" i="58" s="1"/>
  <c r="J12" i="58" a="1"/>
  <c r="J12" i="58" s="1"/>
  <c r="I12" i="58" a="1"/>
  <c r="I12" i="58" s="1"/>
  <c r="H12" i="58" a="1"/>
  <c r="H12" i="58" s="1"/>
  <c r="G12" i="58" a="1"/>
  <c r="G12" i="58" s="1"/>
  <c r="F12" i="58" a="1"/>
  <c r="F12" i="58" s="1"/>
  <c r="E12" i="58" a="1"/>
  <c r="E12" i="58" s="1"/>
  <c r="D12" i="58" a="1"/>
  <c r="D12" i="58" s="1"/>
  <c r="C12" i="58"/>
  <c r="W11" i="58" a="1"/>
  <c r="W11" i="58" s="1"/>
  <c r="V11" i="58" a="1"/>
  <c r="V11" i="58" s="1"/>
  <c r="U11" i="58" a="1"/>
  <c r="U11" i="58" s="1"/>
  <c r="T11" i="58" a="1"/>
  <c r="T11" i="58" s="1"/>
  <c r="S11" i="58" a="1"/>
  <c r="S11" i="58" s="1"/>
  <c r="R11" i="58" a="1"/>
  <c r="R11" i="58" s="1"/>
  <c r="Q11" i="58" a="1"/>
  <c r="Q11" i="58" s="1"/>
  <c r="P11" i="58" a="1"/>
  <c r="P11" i="58" s="1"/>
  <c r="O11" i="58" a="1"/>
  <c r="O11" i="58" s="1"/>
  <c r="N11" i="58" a="1"/>
  <c r="N11" i="58" s="1"/>
  <c r="M11" i="58" a="1"/>
  <c r="M11" i="58" s="1"/>
  <c r="L11" i="58" a="1"/>
  <c r="L11" i="58" s="1"/>
  <c r="K11" i="58" a="1"/>
  <c r="K11" i="58" s="1"/>
  <c r="J11" i="58" a="1"/>
  <c r="J11" i="58" s="1"/>
  <c r="I11" i="58" a="1"/>
  <c r="I11" i="58" s="1"/>
  <c r="H11" i="58" a="1"/>
  <c r="H11" i="58" s="1"/>
  <c r="G11" i="58" a="1"/>
  <c r="G11" i="58" s="1"/>
  <c r="F11" i="58" a="1"/>
  <c r="F11" i="58" s="1"/>
  <c r="E11" i="58" a="1"/>
  <c r="E11" i="58" s="1"/>
  <c r="D11" i="58" a="1"/>
  <c r="D11" i="58" s="1"/>
  <c r="C11" i="58"/>
  <c r="W10" i="58" a="1"/>
  <c r="W10" i="58" s="1"/>
  <c r="V10" i="58" a="1"/>
  <c r="V10" i="58" s="1"/>
  <c r="U10" i="58" a="1"/>
  <c r="U10" i="58" s="1"/>
  <c r="T10" i="58" a="1"/>
  <c r="T10" i="58" s="1"/>
  <c r="S10" i="58" a="1"/>
  <c r="S10" i="58" s="1"/>
  <c r="R10" i="58" a="1"/>
  <c r="R10" i="58" s="1"/>
  <c r="Q10" i="58" a="1"/>
  <c r="Q10" i="58" s="1"/>
  <c r="P10" i="58" a="1"/>
  <c r="P10" i="58" s="1"/>
  <c r="O10" i="58" a="1"/>
  <c r="O10" i="58" s="1"/>
  <c r="N10" i="58" a="1"/>
  <c r="N10" i="58" s="1"/>
  <c r="M10" i="58" a="1"/>
  <c r="M10" i="58" s="1"/>
  <c r="L10" i="58" a="1"/>
  <c r="L10" i="58" s="1"/>
  <c r="K10" i="58" a="1"/>
  <c r="K10" i="58" s="1"/>
  <c r="J10" i="58" a="1"/>
  <c r="J10" i="58" s="1"/>
  <c r="I10" i="58" a="1"/>
  <c r="I10" i="58" s="1"/>
  <c r="H10" i="58" a="1"/>
  <c r="H10" i="58" s="1"/>
  <c r="G10" i="58" a="1"/>
  <c r="G10" i="58" s="1"/>
  <c r="F10" i="58" a="1"/>
  <c r="F10" i="58" s="1"/>
  <c r="E10" i="58" a="1"/>
  <c r="E10" i="58" s="1"/>
  <c r="D10" i="58" a="1"/>
  <c r="D10" i="58" s="1"/>
  <c r="C10" i="58"/>
  <c r="W9" i="58" a="1"/>
  <c r="W9" i="58" s="1"/>
  <c r="V9" i="58" a="1"/>
  <c r="V9" i="58" s="1"/>
  <c r="U9" i="58" a="1"/>
  <c r="U9" i="58" s="1"/>
  <c r="T9" i="58" a="1"/>
  <c r="T9" i="58" s="1"/>
  <c r="S9" i="58" a="1"/>
  <c r="S9" i="58" s="1"/>
  <c r="R9" i="58" a="1"/>
  <c r="R9" i="58" s="1"/>
  <c r="Q9" i="58" a="1"/>
  <c r="Q9" i="58" s="1"/>
  <c r="P9" i="58" a="1"/>
  <c r="P9" i="58" s="1"/>
  <c r="O9" i="58" a="1"/>
  <c r="O9" i="58" s="1"/>
  <c r="N9" i="58" a="1"/>
  <c r="N9" i="58" s="1"/>
  <c r="M9" i="58" a="1"/>
  <c r="M9" i="58" s="1"/>
  <c r="L9" i="58" a="1"/>
  <c r="L9" i="58" s="1"/>
  <c r="K9" i="58" a="1"/>
  <c r="K9" i="58" s="1"/>
  <c r="J9" i="58" a="1"/>
  <c r="J9" i="58" s="1"/>
  <c r="I9" i="58" a="1"/>
  <c r="I9" i="58" s="1"/>
  <c r="H9" i="58" a="1"/>
  <c r="H9" i="58" s="1"/>
  <c r="G9" i="58" a="1"/>
  <c r="G9" i="58" s="1"/>
  <c r="F9" i="58" a="1"/>
  <c r="F9" i="58" s="1"/>
  <c r="E9" i="58" a="1"/>
  <c r="E9" i="58" s="1"/>
  <c r="D9" i="58" a="1"/>
  <c r="D9" i="58" s="1"/>
  <c r="C9" i="58"/>
  <c r="W8" i="58" a="1"/>
  <c r="W8" i="58" s="1"/>
  <c r="V8" i="58" a="1"/>
  <c r="V8" i="58" s="1"/>
  <c r="U8" i="58" a="1"/>
  <c r="U8" i="58" s="1"/>
  <c r="T8" i="58" a="1"/>
  <c r="T8" i="58" s="1"/>
  <c r="S8" i="58" a="1"/>
  <c r="S8" i="58" s="1"/>
  <c r="R8" i="58" a="1"/>
  <c r="R8" i="58" s="1"/>
  <c r="Q8" i="58" a="1"/>
  <c r="Q8" i="58" s="1"/>
  <c r="P8" i="58" a="1"/>
  <c r="P8" i="58" s="1"/>
  <c r="O8" i="58" a="1"/>
  <c r="O8" i="58" s="1"/>
  <c r="N8" i="58" a="1"/>
  <c r="N8" i="58" s="1"/>
  <c r="M8" i="58" a="1"/>
  <c r="M8" i="58" s="1"/>
  <c r="L8" i="58" a="1"/>
  <c r="L8" i="58" s="1"/>
  <c r="K8" i="58" a="1"/>
  <c r="K8" i="58" s="1"/>
  <c r="J8" i="58" a="1"/>
  <c r="J8" i="58" s="1"/>
  <c r="I8" i="58" a="1"/>
  <c r="I8" i="58" s="1"/>
  <c r="H8" i="58" a="1"/>
  <c r="H8" i="58" s="1"/>
  <c r="G8" i="58" a="1"/>
  <c r="G8" i="58" s="1"/>
  <c r="F8" i="58" a="1"/>
  <c r="F8" i="58" s="1"/>
  <c r="E8" i="58" a="1"/>
  <c r="E8" i="58" s="1"/>
  <c r="D8" i="58" a="1"/>
  <c r="D8" i="58" s="1"/>
  <c r="C8" i="58"/>
  <c r="C7" i="58"/>
  <c r="C6" i="58"/>
  <c r="C5" i="58"/>
  <c r="C4" i="58"/>
  <c r="W21" i="57" a="1"/>
  <c r="W21" i="57" s="1"/>
  <c r="V21" i="57" a="1"/>
  <c r="V21" i="57" s="1"/>
  <c r="U21" i="57" a="1"/>
  <c r="U21" i="57" s="1"/>
  <c r="T21" i="57" a="1"/>
  <c r="T21" i="57" s="1"/>
  <c r="S21" i="57" a="1"/>
  <c r="S21" i="57" s="1"/>
  <c r="R21" i="57" a="1"/>
  <c r="R21" i="57" s="1"/>
  <c r="Q21" i="57" a="1"/>
  <c r="Q21" i="57" s="1"/>
  <c r="P21" i="57" a="1"/>
  <c r="P21" i="57" s="1"/>
  <c r="O21" i="57" a="1"/>
  <c r="O21" i="57" s="1"/>
  <c r="N21" i="57" a="1"/>
  <c r="N21" i="57" s="1"/>
  <c r="M21" i="57" a="1"/>
  <c r="M21" i="57" s="1"/>
  <c r="L21" i="57" a="1"/>
  <c r="L21" i="57" s="1"/>
  <c r="K21" i="57" a="1"/>
  <c r="K21" i="57" s="1"/>
  <c r="J21" i="57" a="1"/>
  <c r="J21" i="57" s="1"/>
  <c r="I21" i="57" a="1"/>
  <c r="I21" i="57" s="1"/>
  <c r="H21" i="57" a="1"/>
  <c r="H21" i="57" s="1"/>
  <c r="G21" i="57" a="1"/>
  <c r="G21" i="57" s="1"/>
  <c r="F21" i="57" a="1"/>
  <c r="F21" i="57" s="1"/>
  <c r="E21" i="57" a="1"/>
  <c r="E21" i="57" s="1"/>
  <c r="D21" i="57" a="1"/>
  <c r="D21" i="57" s="1"/>
  <c r="C21" i="57"/>
  <c r="W20" i="57" a="1"/>
  <c r="W20" i="57" s="1"/>
  <c r="V20" i="57" a="1"/>
  <c r="V20" i="57" s="1"/>
  <c r="U20" i="57" a="1"/>
  <c r="U20" i="57" s="1"/>
  <c r="T20" i="57" a="1"/>
  <c r="T20" i="57" s="1"/>
  <c r="S20" i="57" a="1"/>
  <c r="S20" i="57" s="1"/>
  <c r="R20" i="57" a="1"/>
  <c r="R20" i="57" s="1"/>
  <c r="Q20" i="57" a="1"/>
  <c r="Q20" i="57" s="1"/>
  <c r="P20" i="57" a="1"/>
  <c r="P20" i="57" s="1"/>
  <c r="O20" i="57" a="1"/>
  <c r="O20" i="57" s="1"/>
  <c r="N20" i="57" a="1"/>
  <c r="N20" i="57" s="1"/>
  <c r="M20" i="57" a="1"/>
  <c r="M20" i="57" s="1"/>
  <c r="L20" i="57" a="1"/>
  <c r="L20" i="57" s="1"/>
  <c r="K20" i="57" a="1"/>
  <c r="K20" i="57" s="1"/>
  <c r="J20" i="57" a="1"/>
  <c r="J20" i="57" s="1"/>
  <c r="I20" i="57" a="1"/>
  <c r="I20" i="57" s="1"/>
  <c r="H20" i="57" a="1"/>
  <c r="H20" i="57" s="1"/>
  <c r="G20" i="57" a="1"/>
  <c r="G20" i="57" s="1"/>
  <c r="F20" i="57" a="1"/>
  <c r="F20" i="57" s="1"/>
  <c r="E20" i="57" a="1"/>
  <c r="E20" i="57" s="1"/>
  <c r="D20" i="57" a="1"/>
  <c r="D20" i="57" s="1"/>
  <c r="C20" i="57"/>
  <c r="W19" i="57" a="1"/>
  <c r="W19" i="57" s="1"/>
  <c r="V19" i="57" a="1"/>
  <c r="V19" i="57" s="1"/>
  <c r="U19" i="57" a="1"/>
  <c r="U19" i="57" s="1"/>
  <c r="T19" i="57" a="1"/>
  <c r="T19" i="57" s="1"/>
  <c r="S19" i="57" a="1"/>
  <c r="S19" i="57" s="1"/>
  <c r="R19" i="57" a="1"/>
  <c r="R19" i="57" s="1"/>
  <c r="Q19" i="57" a="1"/>
  <c r="Q19" i="57" s="1"/>
  <c r="P19" i="57" a="1"/>
  <c r="P19" i="57" s="1"/>
  <c r="O19" i="57" a="1"/>
  <c r="O19" i="57" s="1"/>
  <c r="N19" i="57" a="1"/>
  <c r="N19" i="57" s="1"/>
  <c r="M19" i="57" a="1"/>
  <c r="M19" i="57" s="1"/>
  <c r="L19" i="57" a="1"/>
  <c r="L19" i="57" s="1"/>
  <c r="K19" i="57" a="1"/>
  <c r="K19" i="57" s="1"/>
  <c r="J19" i="57" a="1"/>
  <c r="J19" i="57" s="1"/>
  <c r="I19" i="57" a="1"/>
  <c r="I19" i="57" s="1"/>
  <c r="H19" i="57" a="1"/>
  <c r="H19" i="57" s="1"/>
  <c r="G19" i="57" a="1"/>
  <c r="G19" i="57" s="1"/>
  <c r="F19" i="57" a="1"/>
  <c r="F19" i="57" s="1"/>
  <c r="E19" i="57" a="1"/>
  <c r="E19" i="57" s="1"/>
  <c r="D19" i="57" a="1"/>
  <c r="D19" i="57" s="1"/>
  <c r="C19" i="57"/>
  <c r="W18" i="57" a="1"/>
  <c r="W18" i="57" s="1"/>
  <c r="V18" i="57" a="1"/>
  <c r="V18" i="57" s="1"/>
  <c r="U18" i="57" a="1"/>
  <c r="U18" i="57" s="1"/>
  <c r="T18" i="57" a="1"/>
  <c r="T18" i="57" s="1"/>
  <c r="S18" i="57" a="1"/>
  <c r="S18" i="57" s="1"/>
  <c r="R18" i="57" a="1"/>
  <c r="R18" i="57" s="1"/>
  <c r="Q18" i="57" a="1"/>
  <c r="Q18" i="57" s="1"/>
  <c r="P18" i="57" a="1"/>
  <c r="P18" i="57" s="1"/>
  <c r="O18" i="57" a="1"/>
  <c r="O18" i="57" s="1"/>
  <c r="N18" i="57" a="1"/>
  <c r="N18" i="57" s="1"/>
  <c r="M18" i="57" a="1"/>
  <c r="M18" i="57" s="1"/>
  <c r="L18" i="57" a="1"/>
  <c r="L18" i="57" s="1"/>
  <c r="K18" i="57" a="1"/>
  <c r="K18" i="57" s="1"/>
  <c r="J18" i="57" a="1"/>
  <c r="J18" i="57" s="1"/>
  <c r="I18" i="57" a="1"/>
  <c r="I18" i="57" s="1"/>
  <c r="H18" i="57" a="1"/>
  <c r="H18" i="57" s="1"/>
  <c r="G18" i="57" a="1"/>
  <c r="G18" i="57" s="1"/>
  <c r="F18" i="57" a="1"/>
  <c r="F18" i="57" s="1"/>
  <c r="E18" i="57" a="1"/>
  <c r="E18" i="57" s="1"/>
  <c r="D18" i="57" a="1"/>
  <c r="D18" i="57" s="1"/>
  <c r="C18" i="57"/>
  <c r="W17" i="57" a="1"/>
  <c r="W17" i="57" s="1"/>
  <c r="V17" i="57" a="1"/>
  <c r="V17" i="57" s="1"/>
  <c r="U17" i="57" a="1"/>
  <c r="U17" i="57" s="1"/>
  <c r="T17" i="57" a="1"/>
  <c r="T17" i="57" s="1"/>
  <c r="S17" i="57" a="1"/>
  <c r="S17" i="57" s="1"/>
  <c r="R17" i="57" a="1"/>
  <c r="R17" i="57" s="1"/>
  <c r="Q17" i="57" a="1"/>
  <c r="Q17" i="57" s="1"/>
  <c r="P17" i="57" a="1"/>
  <c r="P17" i="57" s="1"/>
  <c r="O17" i="57" a="1"/>
  <c r="O17" i="57" s="1"/>
  <c r="N17" i="57" a="1"/>
  <c r="N17" i="57" s="1"/>
  <c r="M17" i="57" a="1"/>
  <c r="M17" i="57" s="1"/>
  <c r="L17" i="57" a="1"/>
  <c r="L17" i="57" s="1"/>
  <c r="K17" i="57" a="1"/>
  <c r="K17" i="57" s="1"/>
  <c r="J17" i="57" a="1"/>
  <c r="J17" i="57" s="1"/>
  <c r="I17" i="57" a="1"/>
  <c r="I17" i="57" s="1"/>
  <c r="H17" i="57" a="1"/>
  <c r="H17" i="57" s="1"/>
  <c r="G17" i="57" a="1"/>
  <c r="G17" i="57" s="1"/>
  <c r="F17" i="57" a="1"/>
  <c r="F17" i="57" s="1"/>
  <c r="E17" i="57" a="1"/>
  <c r="E17" i="57" s="1"/>
  <c r="D17" i="57" a="1"/>
  <c r="D17" i="57" s="1"/>
  <c r="C17" i="57"/>
  <c r="W16" i="57" a="1"/>
  <c r="W16" i="57" s="1"/>
  <c r="V16" i="57" a="1"/>
  <c r="V16" i="57" s="1"/>
  <c r="U16" i="57" a="1"/>
  <c r="U16" i="57" s="1"/>
  <c r="T16" i="57" a="1"/>
  <c r="T16" i="57" s="1"/>
  <c r="S16" i="57" a="1"/>
  <c r="S16" i="57" s="1"/>
  <c r="R16" i="57" a="1"/>
  <c r="R16" i="57" s="1"/>
  <c r="Q16" i="57" a="1"/>
  <c r="Q16" i="57" s="1"/>
  <c r="P16" i="57" a="1"/>
  <c r="P16" i="57" s="1"/>
  <c r="O16" i="57" a="1"/>
  <c r="O16" i="57" s="1"/>
  <c r="N16" i="57" a="1"/>
  <c r="N16" i="57" s="1"/>
  <c r="M16" i="57" a="1"/>
  <c r="M16" i="57" s="1"/>
  <c r="L16" i="57" a="1"/>
  <c r="L16" i="57" s="1"/>
  <c r="K16" i="57" a="1"/>
  <c r="K16" i="57" s="1"/>
  <c r="J16" i="57" a="1"/>
  <c r="J16" i="57" s="1"/>
  <c r="I16" i="57" a="1"/>
  <c r="I16" i="57" s="1"/>
  <c r="H16" i="57" a="1"/>
  <c r="H16" i="57" s="1"/>
  <c r="G16" i="57" a="1"/>
  <c r="G16" i="57" s="1"/>
  <c r="F16" i="57" a="1"/>
  <c r="F16" i="57" s="1"/>
  <c r="E16" i="57" a="1"/>
  <c r="E16" i="57" s="1"/>
  <c r="D16" i="57" a="1"/>
  <c r="D16" i="57" s="1"/>
  <c r="C16" i="57"/>
  <c r="W15" i="57" a="1"/>
  <c r="W15" i="57" s="1"/>
  <c r="V15" i="57" a="1"/>
  <c r="V15" i="57" s="1"/>
  <c r="U15" i="57" a="1"/>
  <c r="U15" i="57" s="1"/>
  <c r="T15" i="57" a="1"/>
  <c r="T15" i="57" s="1"/>
  <c r="S15" i="57" a="1"/>
  <c r="S15" i="57" s="1"/>
  <c r="R15" i="57" a="1"/>
  <c r="R15" i="57" s="1"/>
  <c r="Q15" i="57" a="1"/>
  <c r="Q15" i="57" s="1"/>
  <c r="P15" i="57" a="1"/>
  <c r="P15" i="57" s="1"/>
  <c r="O15" i="57" a="1"/>
  <c r="O15" i="57" s="1"/>
  <c r="N15" i="57" a="1"/>
  <c r="N15" i="57" s="1"/>
  <c r="M15" i="57" a="1"/>
  <c r="M15" i="57" s="1"/>
  <c r="L15" i="57" a="1"/>
  <c r="L15" i="57" s="1"/>
  <c r="K15" i="57" a="1"/>
  <c r="K15" i="57" s="1"/>
  <c r="J15" i="57" a="1"/>
  <c r="J15" i="57" s="1"/>
  <c r="I15" i="57" a="1"/>
  <c r="I15" i="57" s="1"/>
  <c r="H15" i="57" a="1"/>
  <c r="H15" i="57" s="1"/>
  <c r="G15" i="57" a="1"/>
  <c r="G15" i="57" s="1"/>
  <c r="F15" i="57" a="1"/>
  <c r="F15" i="57" s="1"/>
  <c r="E15" i="57" a="1"/>
  <c r="E15" i="57" s="1"/>
  <c r="D15" i="57" a="1"/>
  <c r="D15" i="57" s="1"/>
  <c r="C15" i="57"/>
  <c r="W14" i="57" a="1"/>
  <c r="W14" i="57" s="1"/>
  <c r="V14" i="57" a="1"/>
  <c r="V14" i="57" s="1"/>
  <c r="U14" i="57" a="1"/>
  <c r="U14" i="57" s="1"/>
  <c r="T14" i="57" a="1"/>
  <c r="T14" i="57" s="1"/>
  <c r="S14" i="57" a="1"/>
  <c r="S14" i="57" s="1"/>
  <c r="R14" i="57" a="1"/>
  <c r="R14" i="57" s="1"/>
  <c r="Q14" i="57" a="1"/>
  <c r="Q14" i="57" s="1"/>
  <c r="P14" i="57" a="1"/>
  <c r="P14" i="57" s="1"/>
  <c r="O14" i="57" a="1"/>
  <c r="O14" i="57" s="1"/>
  <c r="N14" i="57" a="1"/>
  <c r="N14" i="57" s="1"/>
  <c r="M14" i="57" a="1"/>
  <c r="M14" i="57" s="1"/>
  <c r="L14" i="57" a="1"/>
  <c r="L14" i="57" s="1"/>
  <c r="K14" i="57" a="1"/>
  <c r="K14" i="57" s="1"/>
  <c r="J14" i="57" a="1"/>
  <c r="J14" i="57" s="1"/>
  <c r="I14" i="57" a="1"/>
  <c r="I14" i="57" s="1"/>
  <c r="H14" i="57" a="1"/>
  <c r="H14" i="57" s="1"/>
  <c r="G14" i="57" a="1"/>
  <c r="G14" i="57" s="1"/>
  <c r="F14" i="57" a="1"/>
  <c r="F14" i="57" s="1"/>
  <c r="E14" i="57" a="1"/>
  <c r="E14" i="57" s="1"/>
  <c r="D14" i="57" a="1"/>
  <c r="D14" i="57" s="1"/>
  <c r="C14" i="57"/>
  <c r="W13" i="57" a="1"/>
  <c r="W13" i="57" s="1"/>
  <c r="V13" i="57" a="1"/>
  <c r="V13" i="57" s="1"/>
  <c r="U13" i="57" a="1"/>
  <c r="U13" i="57" s="1"/>
  <c r="T13" i="57" a="1"/>
  <c r="T13" i="57" s="1"/>
  <c r="S13" i="57" a="1"/>
  <c r="S13" i="57" s="1"/>
  <c r="R13" i="57" a="1"/>
  <c r="R13" i="57" s="1"/>
  <c r="Q13" i="57" a="1"/>
  <c r="Q13" i="57" s="1"/>
  <c r="P13" i="57" a="1"/>
  <c r="P13" i="57" s="1"/>
  <c r="O13" i="57" a="1"/>
  <c r="O13" i="57" s="1"/>
  <c r="N13" i="57" a="1"/>
  <c r="N13" i="57" s="1"/>
  <c r="M13" i="57" a="1"/>
  <c r="M13" i="57" s="1"/>
  <c r="L13" i="57" a="1"/>
  <c r="L13" i="57" s="1"/>
  <c r="K13" i="57" a="1"/>
  <c r="K13" i="57" s="1"/>
  <c r="J13" i="57" a="1"/>
  <c r="J13" i="57" s="1"/>
  <c r="I13" i="57" a="1"/>
  <c r="I13" i="57" s="1"/>
  <c r="H13" i="57" a="1"/>
  <c r="H13" i="57" s="1"/>
  <c r="G13" i="57" a="1"/>
  <c r="G13" i="57" s="1"/>
  <c r="F13" i="57" a="1"/>
  <c r="F13" i="57" s="1"/>
  <c r="E13" i="57" a="1"/>
  <c r="E13" i="57" s="1"/>
  <c r="D13" i="57" a="1"/>
  <c r="D13" i="57" s="1"/>
  <c r="C13" i="57"/>
  <c r="W12" i="57" a="1"/>
  <c r="W12" i="57" s="1"/>
  <c r="V12" i="57" a="1"/>
  <c r="V12" i="57" s="1"/>
  <c r="U12" i="57" a="1"/>
  <c r="U12" i="57" s="1"/>
  <c r="T12" i="57" a="1"/>
  <c r="T12" i="57" s="1"/>
  <c r="S12" i="57" a="1"/>
  <c r="S12" i="57" s="1"/>
  <c r="R12" i="57" a="1"/>
  <c r="R12" i="57" s="1"/>
  <c r="Q12" i="57" a="1"/>
  <c r="Q12" i="57" s="1"/>
  <c r="P12" i="57" a="1"/>
  <c r="P12" i="57" s="1"/>
  <c r="O12" i="57" a="1"/>
  <c r="O12" i="57" s="1"/>
  <c r="N12" i="57" a="1"/>
  <c r="N12" i="57" s="1"/>
  <c r="M12" i="57" a="1"/>
  <c r="M12" i="57" s="1"/>
  <c r="L12" i="57" a="1"/>
  <c r="L12" i="57" s="1"/>
  <c r="K12" i="57" a="1"/>
  <c r="K12" i="57" s="1"/>
  <c r="J12" i="57" a="1"/>
  <c r="J12" i="57" s="1"/>
  <c r="I12" i="57" a="1"/>
  <c r="I12" i="57" s="1"/>
  <c r="H12" i="57" a="1"/>
  <c r="H12" i="57" s="1"/>
  <c r="G12" i="57" a="1"/>
  <c r="G12" i="57" s="1"/>
  <c r="F12" i="57" a="1"/>
  <c r="F12" i="57" s="1"/>
  <c r="E12" i="57" a="1"/>
  <c r="E12" i="57" s="1"/>
  <c r="D12" i="57" a="1"/>
  <c r="D12" i="57" s="1"/>
  <c r="C12" i="57"/>
  <c r="W11" i="57" a="1"/>
  <c r="W11" i="57" s="1"/>
  <c r="V11" i="57" a="1"/>
  <c r="V11" i="57" s="1"/>
  <c r="U11" i="57" a="1"/>
  <c r="U11" i="57" s="1"/>
  <c r="T11" i="57" a="1"/>
  <c r="T11" i="57" s="1"/>
  <c r="S11" i="57" a="1"/>
  <c r="S11" i="57" s="1"/>
  <c r="R11" i="57" a="1"/>
  <c r="R11" i="57" s="1"/>
  <c r="Q11" i="57" a="1"/>
  <c r="Q11" i="57" s="1"/>
  <c r="P11" i="57" a="1"/>
  <c r="P11" i="57" s="1"/>
  <c r="O11" i="57" a="1"/>
  <c r="O11" i="57" s="1"/>
  <c r="N11" i="57" a="1"/>
  <c r="N11" i="57" s="1"/>
  <c r="M11" i="57" a="1"/>
  <c r="M11" i="57" s="1"/>
  <c r="L11" i="57" a="1"/>
  <c r="L11" i="57" s="1"/>
  <c r="K11" i="57" a="1"/>
  <c r="K11" i="57" s="1"/>
  <c r="J11" i="57" a="1"/>
  <c r="J11" i="57" s="1"/>
  <c r="I11" i="57" a="1"/>
  <c r="I11" i="57" s="1"/>
  <c r="H11" i="57" a="1"/>
  <c r="H11" i="57" s="1"/>
  <c r="G11" i="57" a="1"/>
  <c r="G11" i="57" s="1"/>
  <c r="F11" i="57" a="1"/>
  <c r="F11" i="57" s="1"/>
  <c r="E11" i="57" a="1"/>
  <c r="E11" i="57" s="1"/>
  <c r="D11" i="57" a="1"/>
  <c r="D11" i="57" s="1"/>
  <c r="C11" i="57"/>
  <c r="W10" i="57" a="1"/>
  <c r="W10" i="57" s="1"/>
  <c r="V10" i="57" a="1"/>
  <c r="V10" i="57" s="1"/>
  <c r="U10" i="57" a="1"/>
  <c r="U10" i="57" s="1"/>
  <c r="T10" i="57" a="1"/>
  <c r="T10" i="57" s="1"/>
  <c r="S10" i="57" a="1"/>
  <c r="S10" i="57" s="1"/>
  <c r="R10" i="57" a="1"/>
  <c r="R10" i="57" s="1"/>
  <c r="Q10" i="57" a="1"/>
  <c r="Q10" i="57" s="1"/>
  <c r="P10" i="57" a="1"/>
  <c r="P10" i="57" s="1"/>
  <c r="O10" i="57" a="1"/>
  <c r="O10" i="57" s="1"/>
  <c r="N10" i="57" a="1"/>
  <c r="N10" i="57" s="1"/>
  <c r="M10" i="57" a="1"/>
  <c r="M10" i="57" s="1"/>
  <c r="L10" i="57" a="1"/>
  <c r="L10" i="57" s="1"/>
  <c r="K10" i="57" a="1"/>
  <c r="K10" i="57" s="1"/>
  <c r="J10" i="57" a="1"/>
  <c r="J10" i="57" s="1"/>
  <c r="I10" i="57" a="1"/>
  <c r="I10" i="57" s="1"/>
  <c r="H10" i="57" a="1"/>
  <c r="H10" i="57" s="1"/>
  <c r="G10" i="57" a="1"/>
  <c r="G10" i="57" s="1"/>
  <c r="F10" i="57" a="1"/>
  <c r="F10" i="57" s="1"/>
  <c r="E10" i="57" a="1"/>
  <c r="E10" i="57" s="1"/>
  <c r="D10" i="57" a="1"/>
  <c r="D10" i="57" s="1"/>
  <c r="C10" i="57"/>
  <c r="W9" i="57" a="1"/>
  <c r="W9" i="57" s="1"/>
  <c r="V9" i="57" a="1"/>
  <c r="V9" i="57" s="1"/>
  <c r="U9" i="57" a="1"/>
  <c r="U9" i="57" s="1"/>
  <c r="T9" i="57" a="1"/>
  <c r="T9" i="57" s="1"/>
  <c r="S9" i="57" a="1"/>
  <c r="S9" i="57" s="1"/>
  <c r="R9" i="57" a="1"/>
  <c r="R9" i="57" s="1"/>
  <c r="Q9" i="57" a="1"/>
  <c r="Q9" i="57" s="1"/>
  <c r="P9" i="57" a="1"/>
  <c r="P9" i="57" s="1"/>
  <c r="O9" i="57" a="1"/>
  <c r="O9" i="57" s="1"/>
  <c r="N9" i="57" a="1"/>
  <c r="N9" i="57" s="1"/>
  <c r="M9" i="57" a="1"/>
  <c r="M9" i="57" s="1"/>
  <c r="L9" i="57" a="1"/>
  <c r="L9" i="57" s="1"/>
  <c r="K9" i="57" a="1"/>
  <c r="K9" i="57" s="1"/>
  <c r="J9" i="57" a="1"/>
  <c r="J9" i="57" s="1"/>
  <c r="I9" i="57" a="1"/>
  <c r="I9" i="57" s="1"/>
  <c r="H9" i="57" a="1"/>
  <c r="H9" i="57" s="1"/>
  <c r="G9" i="57" a="1"/>
  <c r="G9" i="57" s="1"/>
  <c r="F9" i="57" a="1"/>
  <c r="F9" i="57" s="1"/>
  <c r="E9" i="57" a="1"/>
  <c r="E9" i="57" s="1"/>
  <c r="D9" i="57" a="1"/>
  <c r="D9" i="57" s="1"/>
  <c r="C9" i="57"/>
  <c r="W8" i="57" a="1"/>
  <c r="W8" i="57" s="1"/>
  <c r="V8" i="57" a="1"/>
  <c r="V8" i="57" s="1"/>
  <c r="U8" i="57" a="1"/>
  <c r="U8" i="57" s="1"/>
  <c r="T8" i="57" a="1"/>
  <c r="T8" i="57" s="1"/>
  <c r="S8" i="57" a="1"/>
  <c r="S8" i="57" s="1"/>
  <c r="R8" i="57" a="1"/>
  <c r="R8" i="57" s="1"/>
  <c r="Q8" i="57" a="1"/>
  <c r="Q8" i="57" s="1"/>
  <c r="P8" i="57" a="1"/>
  <c r="P8" i="57" s="1"/>
  <c r="O8" i="57" a="1"/>
  <c r="O8" i="57" s="1"/>
  <c r="N8" i="57" a="1"/>
  <c r="N8" i="57" s="1"/>
  <c r="M8" i="57" a="1"/>
  <c r="M8" i="57" s="1"/>
  <c r="L8" i="57" a="1"/>
  <c r="L8" i="57" s="1"/>
  <c r="K8" i="57" a="1"/>
  <c r="K8" i="57" s="1"/>
  <c r="J8" i="57" a="1"/>
  <c r="J8" i="57" s="1"/>
  <c r="I8" i="57" a="1"/>
  <c r="I8" i="57" s="1"/>
  <c r="H8" i="57" a="1"/>
  <c r="H8" i="57" s="1"/>
  <c r="G8" i="57" a="1"/>
  <c r="G8" i="57" s="1"/>
  <c r="F8" i="57" a="1"/>
  <c r="F8" i="57" s="1"/>
  <c r="E8" i="57" a="1"/>
  <c r="E8" i="57" s="1"/>
  <c r="D8" i="57" a="1"/>
  <c r="D8" i="57" s="1"/>
  <c r="C8" i="57"/>
  <c r="W7" i="57" a="1"/>
  <c r="W7" i="57" s="1"/>
  <c r="V7" i="57" a="1"/>
  <c r="V7" i="57" s="1"/>
  <c r="U7" i="57" a="1"/>
  <c r="U7" i="57" s="1"/>
  <c r="T7" i="57" a="1"/>
  <c r="T7" i="57" s="1"/>
  <c r="S7" i="57" a="1"/>
  <c r="S7" i="57" s="1"/>
  <c r="R7" i="57" a="1"/>
  <c r="R7" i="57" s="1"/>
  <c r="Q7" i="57" a="1"/>
  <c r="Q7" i="57" s="1"/>
  <c r="P7" i="57" a="1"/>
  <c r="P7" i="57" s="1"/>
  <c r="O7" i="57" a="1"/>
  <c r="O7" i="57" s="1"/>
  <c r="N7" i="57" a="1"/>
  <c r="N7" i="57" s="1"/>
  <c r="M7" i="57" a="1"/>
  <c r="M7" i="57" s="1"/>
  <c r="L7" i="57" a="1"/>
  <c r="L7" i="57" s="1"/>
  <c r="K7" i="57" a="1"/>
  <c r="K7" i="57" s="1"/>
  <c r="J7" i="57" a="1"/>
  <c r="J7" i="57" s="1"/>
  <c r="I7" i="57" a="1"/>
  <c r="I7" i="57" s="1"/>
  <c r="H7" i="57" a="1"/>
  <c r="H7" i="57" s="1"/>
  <c r="G7" i="57" a="1"/>
  <c r="G7" i="57" s="1"/>
  <c r="F7" i="57" a="1"/>
  <c r="F7" i="57" s="1"/>
  <c r="E7" i="57" a="1"/>
  <c r="E7" i="57" s="1"/>
  <c r="D7" i="57" a="1"/>
  <c r="D7" i="57" s="1"/>
  <c r="C7" i="57"/>
  <c r="C6" i="57"/>
  <c r="C5" i="57"/>
  <c r="C4" i="57"/>
  <c r="W21" i="56" a="1"/>
  <c r="W21" i="56" s="1"/>
  <c r="V21" i="56" a="1"/>
  <c r="V21" i="56" s="1"/>
  <c r="U21" i="56" a="1"/>
  <c r="U21" i="56" s="1"/>
  <c r="T21" i="56" a="1"/>
  <c r="T21" i="56" s="1"/>
  <c r="S21" i="56" a="1"/>
  <c r="S21" i="56" s="1"/>
  <c r="R21" i="56" a="1"/>
  <c r="R21" i="56" s="1"/>
  <c r="Q21" i="56" a="1"/>
  <c r="Q21" i="56" s="1"/>
  <c r="P21" i="56" a="1"/>
  <c r="P21" i="56" s="1"/>
  <c r="O21" i="56" a="1"/>
  <c r="O21" i="56" s="1"/>
  <c r="N21" i="56" a="1"/>
  <c r="N21" i="56" s="1"/>
  <c r="M21" i="56" a="1"/>
  <c r="M21" i="56" s="1"/>
  <c r="L21" i="56" a="1"/>
  <c r="L21" i="56" s="1"/>
  <c r="K21" i="56" a="1"/>
  <c r="K21" i="56" s="1"/>
  <c r="J21" i="56" a="1"/>
  <c r="J21" i="56" s="1"/>
  <c r="I21" i="56" a="1"/>
  <c r="I21" i="56" s="1"/>
  <c r="H21" i="56" a="1"/>
  <c r="H21" i="56" s="1"/>
  <c r="G21" i="56" a="1"/>
  <c r="G21" i="56" s="1"/>
  <c r="F21" i="56" a="1"/>
  <c r="F21" i="56" s="1"/>
  <c r="E21" i="56" a="1"/>
  <c r="E21" i="56" s="1"/>
  <c r="D21" i="56" a="1"/>
  <c r="D21" i="56" s="1"/>
  <c r="C21" i="56"/>
  <c r="W20" i="56" a="1"/>
  <c r="W20" i="56" s="1"/>
  <c r="V20" i="56" a="1"/>
  <c r="V20" i="56" s="1"/>
  <c r="U20" i="56" a="1"/>
  <c r="U20" i="56" s="1"/>
  <c r="T20" i="56" a="1"/>
  <c r="T20" i="56" s="1"/>
  <c r="S20" i="56" a="1"/>
  <c r="S20" i="56" s="1"/>
  <c r="R20" i="56" a="1"/>
  <c r="R20" i="56" s="1"/>
  <c r="Q20" i="56" a="1"/>
  <c r="Q20" i="56" s="1"/>
  <c r="P20" i="56" a="1"/>
  <c r="P20" i="56" s="1"/>
  <c r="O20" i="56" a="1"/>
  <c r="O20" i="56" s="1"/>
  <c r="N20" i="56" a="1"/>
  <c r="N20" i="56" s="1"/>
  <c r="M20" i="56" a="1"/>
  <c r="M20" i="56" s="1"/>
  <c r="L20" i="56" a="1"/>
  <c r="L20" i="56" s="1"/>
  <c r="K20" i="56" a="1"/>
  <c r="K20" i="56" s="1"/>
  <c r="J20" i="56" a="1"/>
  <c r="J20" i="56" s="1"/>
  <c r="I20" i="56" a="1"/>
  <c r="I20" i="56" s="1"/>
  <c r="H20" i="56" a="1"/>
  <c r="H20" i="56" s="1"/>
  <c r="G20" i="56" a="1"/>
  <c r="G20" i="56" s="1"/>
  <c r="F20" i="56" a="1"/>
  <c r="F20" i="56" s="1"/>
  <c r="E20" i="56" a="1"/>
  <c r="E20" i="56" s="1"/>
  <c r="D20" i="56" a="1"/>
  <c r="D20" i="56" s="1"/>
  <c r="C20" i="56"/>
  <c r="W19" i="56" a="1"/>
  <c r="W19" i="56" s="1"/>
  <c r="V19" i="56" a="1"/>
  <c r="V19" i="56" s="1"/>
  <c r="U19" i="56" a="1"/>
  <c r="U19" i="56" s="1"/>
  <c r="T19" i="56" a="1"/>
  <c r="T19" i="56" s="1"/>
  <c r="S19" i="56" a="1"/>
  <c r="S19" i="56" s="1"/>
  <c r="R19" i="56" a="1"/>
  <c r="R19" i="56" s="1"/>
  <c r="Q19" i="56" a="1"/>
  <c r="Q19" i="56" s="1"/>
  <c r="P19" i="56" a="1"/>
  <c r="P19" i="56" s="1"/>
  <c r="O19" i="56" a="1"/>
  <c r="O19" i="56" s="1"/>
  <c r="N19" i="56" a="1"/>
  <c r="N19" i="56" s="1"/>
  <c r="M19" i="56" a="1"/>
  <c r="M19" i="56" s="1"/>
  <c r="L19" i="56" a="1"/>
  <c r="L19" i="56" s="1"/>
  <c r="K19" i="56" a="1"/>
  <c r="K19" i="56" s="1"/>
  <c r="J19" i="56" a="1"/>
  <c r="J19" i="56" s="1"/>
  <c r="I19" i="56" a="1"/>
  <c r="I19" i="56" s="1"/>
  <c r="H19" i="56" a="1"/>
  <c r="H19" i="56" s="1"/>
  <c r="G19" i="56" a="1"/>
  <c r="G19" i="56" s="1"/>
  <c r="F19" i="56" a="1"/>
  <c r="F19" i="56" s="1"/>
  <c r="E19" i="56" a="1"/>
  <c r="E19" i="56" s="1"/>
  <c r="D19" i="56" a="1"/>
  <c r="D19" i="56" s="1"/>
  <c r="C19" i="56"/>
  <c r="W18" i="56" a="1"/>
  <c r="W18" i="56" s="1"/>
  <c r="V18" i="56" a="1"/>
  <c r="V18" i="56" s="1"/>
  <c r="U18" i="56" a="1"/>
  <c r="U18" i="56" s="1"/>
  <c r="T18" i="56" a="1"/>
  <c r="T18" i="56" s="1"/>
  <c r="S18" i="56" a="1"/>
  <c r="S18" i="56" s="1"/>
  <c r="R18" i="56" a="1"/>
  <c r="R18" i="56" s="1"/>
  <c r="Q18" i="56" a="1"/>
  <c r="Q18" i="56" s="1"/>
  <c r="P18" i="56" a="1"/>
  <c r="P18" i="56" s="1"/>
  <c r="O18" i="56" a="1"/>
  <c r="O18" i="56" s="1"/>
  <c r="N18" i="56" a="1"/>
  <c r="N18" i="56" s="1"/>
  <c r="M18" i="56" a="1"/>
  <c r="M18" i="56" s="1"/>
  <c r="L18" i="56" a="1"/>
  <c r="L18" i="56" s="1"/>
  <c r="K18" i="56" a="1"/>
  <c r="K18" i="56" s="1"/>
  <c r="J18" i="56" a="1"/>
  <c r="J18" i="56" s="1"/>
  <c r="I18" i="56" a="1"/>
  <c r="I18" i="56" s="1"/>
  <c r="H18" i="56" a="1"/>
  <c r="H18" i="56" s="1"/>
  <c r="G18" i="56" a="1"/>
  <c r="G18" i="56" s="1"/>
  <c r="F18" i="56" a="1"/>
  <c r="F18" i="56" s="1"/>
  <c r="E18" i="56" a="1"/>
  <c r="E18" i="56" s="1"/>
  <c r="D18" i="56" a="1"/>
  <c r="D18" i="56" s="1"/>
  <c r="C18" i="56"/>
  <c r="W17" i="56" a="1"/>
  <c r="W17" i="56" s="1"/>
  <c r="V17" i="56" a="1"/>
  <c r="V17" i="56" s="1"/>
  <c r="U17" i="56" a="1"/>
  <c r="U17" i="56" s="1"/>
  <c r="T17" i="56" a="1"/>
  <c r="T17" i="56" s="1"/>
  <c r="S17" i="56" a="1"/>
  <c r="S17" i="56" s="1"/>
  <c r="R17" i="56" a="1"/>
  <c r="R17" i="56" s="1"/>
  <c r="Q17" i="56" a="1"/>
  <c r="Q17" i="56" s="1"/>
  <c r="P17" i="56" a="1"/>
  <c r="P17" i="56" s="1"/>
  <c r="O17" i="56" a="1"/>
  <c r="O17" i="56" s="1"/>
  <c r="N17" i="56" a="1"/>
  <c r="N17" i="56" s="1"/>
  <c r="M17" i="56" a="1"/>
  <c r="M17" i="56" s="1"/>
  <c r="L17" i="56" a="1"/>
  <c r="L17" i="56" s="1"/>
  <c r="K17" i="56" a="1"/>
  <c r="K17" i="56" s="1"/>
  <c r="J17" i="56" a="1"/>
  <c r="J17" i="56" s="1"/>
  <c r="I17" i="56" a="1"/>
  <c r="I17" i="56" s="1"/>
  <c r="H17" i="56" a="1"/>
  <c r="H17" i="56" s="1"/>
  <c r="G17" i="56" a="1"/>
  <c r="G17" i="56" s="1"/>
  <c r="F17" i="56" a="1"/>
  <c r="F17" i="56" s="1"/>
  <c r="E17" i="56" a="1"/>
  <c r="E17" i="56" s="1"/>
  <c r="D17" i="56" a="1"/>
  <c r="D17" i="56" s="1"/>
  <c r="C17" i="56"/>
  <c r="W16" i="56" a="1"/>
  <c r="W16" i="56" s="1"/>
  <c r="V16" i="56" a="1"/>
  <c r="V16" i="56" s="1"/>
  <c r="U16" i="56" a="1"/>
  <c r="U16" i="56" s="1"/>
  <c r="T16" i="56" a="1"/>
  <c r="T16" i="56" s="1"/>
  <c r="S16" i="56" a="1"/>
  <c r="S16" i="56" s="1"/>
  <c r="R16" i="56" a="1"/>
  <c r="R16" i="56" s="1"/>
  <c r="Q16" i="56" a="1"/>
  <c r="Q16" i="56" s="1"/>
  <c r="P16" i="56" a="1"/>
  <c r="P16" i="56" s="1"/>
  <c r="O16" i="56" a="1"/>
  <c r="O16" i="56" s="1"/>
  <c r="N16" i="56" a="1"/>
  <c r="N16" i="56" s="1"/>
  <c r="M16" i="56" a="1"/>
  <c r="M16" i="56" s="1"/>
  <c r="L16" i="56" a="1"/>
  <c r="L16" i="56" s="1"/>
  <c r="K16" i="56" a="1"/>
  <c r="K16" i="56" s="1"/>
  <c r="J16" i="56" a="1"/>
  <c r="J16" i="56" s="1"/>
  <c r="I16" i="56" a="1"/>
  <c r="I16" i="56" s="1"/>
  <c r="H16" i="56" a="1"/>
  <c r="H16" i="56" s="1"/>
  <c r="G16" i="56" a="1"/>
  <c r="G16" i="56" s="1"/>
  <c r="F16" i="56" a="1"/>
  <c r="F16" i="56" s="1"/>
  <c r="E16" i="56" a="1"/>
  <c r="E16" i="56" s="1"/>
  <c r="D16" i="56" a="1"/>
  <c r="D16" i="56" s="1"/>
  <c r="C16" i="56"/>
  <c r="W15" i="56" a="1"/>
  <c r="W15" i="56" s="1"/>
  <c r="V15" i="56" a="1"/>
  <c r="V15" i="56" s="1"/>
  <c r="U15" i="56" a="1"/>
  <c r="U15" i="56" s="1"/>
  <c r="T15" i="56" a="1"/>
  <c r="T15" i="56" s="1"/>
  <c r="S15" i="56" a="1"/>
  <c r="S15" i="56" s="1"/>
  <c r="R15" i="56" a="1"/>
  <c r="R15" i="56" s="1"/>
  <c r="Q15" i="56" a="1"/>
  <c r="Q15" i="56" s="1"/>
  <c r="P15" i="56" a="1"/>
  <c r="P15" i="56" s="1"/>
  <c r="O15" i="56" a="1"/>
  <c r="O15" i="56" s="1"/>
  <c r="N15" i="56" a="1"/>
  <c r="N15" i="56" s="1"/>
  <c r="M15" i="56" a="1"/>
  <c r="M15" i="56" s="1"/>
  <c r="L15" i="56" a="1"/>
  <c r="L15" i="56" s="1"/>
  <c r="K15" i="56" a="1"/>
  <c r="K15" i="56" s="1"/>
  <c r="J15" i="56" a="1"/>
  <c r="J15" i="56" s="1"/>
  <c r="I15" i="56" a="1"/>
  <c r="I15" i="56" s="1"/>
  <c r="H15" i="56" a="1"/>
  <c r="H15" i="56" s="1"/>
  <c r="G15" i="56" a="1"/>
  <c r="G15" i="56" s="1"/>
  <c r="F15" i="56" a="1"/>
  <c r="F15" i="56" s="1"/>
  <c r="E15" i="56" a="1"/>
  <c r="E15" i="56" s="1"/>
  <c r="D15" i="56" a="1"/>
  <c r="D15" i="56" s="1"/>
  <c r="C15" i="56"/>
  <c r="W14" i="56" a="1"/>
  <c r="W14" i="56" s="1"/>
  <c r="V14" i="56" a="1"/>
  <c r="V14" i="56" s="1"/>
  <c r="U14" i="56" a="1"/>
  <c r="U14" i="56" s="1"/>
  <c r="T14" i="56" a="1"/>
  <c r="T14" i="56" s="1"/>
  <c r="S14" i="56" a="1"/>
  <c r="S14" i="56" s="1"/>
  <c r="R14" i="56" a="1"/>
  <c r="R14" i="56" s="1"/>
  <c r="Q14" i="56" a="1"/>
  <c r="Q14" i="56" s="1"/>
  <c r="P14" i="56" a="1"/>
  <c r="P14" i="56" s="1"/>
  <c r="O14" i="56" a="1"/>
  <c r="O14" i="56" s="1"/>
  <c r="N14" i="56" a="1"/>
  <c r="N14" i="56" s="1"/>
  <c r="M14" i="56" a="1"/>
  <c r="M14" i="56" s="1"/>
  <c r="L14" i="56" a="1"/>
  <c r="L14" i="56" s="1"/>
  <c r="K14" i="56" a="1"/>
  <c r="K14" i="56" s="1"/>
  <c r="J14" i="56" a="1"/>
  <c r="J14" i="56" s="1"/>
  <c r="I14" i="56" a="1"/>
  <c r="I14" i="56" s="1"/>
  <c r="H14" i="56" a="1"/>
  <c r="H14" i="56" s="1"/>
  <c r="G14" i="56" a="1"/>
  <c r="G14" i="56" s="1"/>
  <c r="F14" i="56" a="1"/>
  <c r="F14" i="56" s="1"/>
  <c r="E14" i="56" a="1"/>
  <c r="E14" i="56" s="1"/>
  <c r="D14" i="56" a="1"/>
  <c r="D14" i="56" s="1"/>
  <c r="C14" i="56"/>
  <c r="W13" i="56" a="1"/>
  <c r="W13" i="56" s="1"/>
  <c r="V13" i="56" a="1"/>
  <c r="V13" i="56" s="1"/>
  <c r="U13" i="56" a="1"/>
  <c r="U13" i="56" s="1"/>
  <c r="T13" i="56" a="1"/>
  <c r="T13" i="56" s="1"/>
  <c r="S13" i="56" a="1"/>
  <c r="S13" i="56" s="1"/>
  <c r="R13" i="56" a="1"/>
  <c r="R13" i="56" s="1"/>
  <c r="Q13" i="56" a="1"/>
  <c r="Q13" i="56" s="1"/>
  <c r="P13" i="56" a="1"/>
  <c r="P13" i="56" s="1"/>
  <c r="O13" i="56" a="1"/>
  <c r="O13" i="56" s="1"/>
  <c r="N13" i="56" a="1"/>
  <c r="N13" i="56" s="1"/>
  <c r="M13" i="56" a="1"/>
  <c r="M13" i="56" s="1"/>
  <c r="L13" i="56" a="1"/>
  <c r="L13" i="56" s="1"/>
  <c r="K13" i="56" a="1"/>
  <c r="K13" i="56" s="1"/>
  <c r="J13" i="56" a="1"/>
  <c r="J13" i="56" s="1"/>
  <c r="I13" i="56" a="1"/>
  <c r="I13" i="56" s="1"/>
  <c r="H13" i="56" a="1"/>
  <c r="H13" i="56" s="1"/>
  <c r="G13" i="56" a="1"/>
  <c r="G13" i="56" s="1"/>
  <c r="F13" i="56" a="1"/>
  <c r="F13" i="56" s="1"/>
  <c r="E13" i="56" a="1"/>
  <c r="E13" i="56" s="1"/>
  <c r="D13" i="56" a="1"/>
  <c r="D13" i="56" s="1"/>
  <c r="C13" i="56"/>
  <c r="W12" i="56" a="1"/>
  <c r="W12" i="56" s="1"/>
  <c r="V12" i="56" a="1"/>
  <c r="V12" i="56" s="1"/>
  <c r="U12" i="56" a="1"/>
  <c r="U12" i="56" s="1"/>
  <c r="T12" i="56" a="1"/>
  <c r="T12" i="56" s="1"/>
  <c r="S12" i="56" a="1"/>
  <c r="S12" i="56" s="1"/>
  <c r="R12" i="56" a="1"/>
  <c r="R12" i="56" s="1"/>
  <c r="Q12" i="56" a="1"/>
  <c r="Q12" i="56" s="1"/>
  <c r="P12" i="56" a="1"/>
  <c r="P12" i="56" s="1"/>
  <c r="O12" i="56" a="1"/>
  <c r="O12" i="56" s="1"/>
  <c r="N12" i="56" a="1"/>
  <c r="N12" i="56" s="1"/>
  <c r="M12" i="56" a="1"/>
  <c r="M12" i="56" s="1"/>
  <c r="L12" i="56" a="1"/>
  <c r="L12" i="56" s="1"/>
  <c r="K12" i="56" a="1"/>
  <c r="K12" i="56" s="1"/>
  <c r="J12" i="56" a="1"/>
  <c r="J12" i="56" s="1"/>
  <c r="I12" i="56" a="1"/>
  <c r="I12" i="56" s="1"/>
  <c r="H12" i="56" a="1"/>
  <c r="H12" i="56" s="1"/>
  <c r="G12" i="56" a="1"/>
  <c r="G12" i="56" s="1"/>
  <c r="F12" i="56" a="1"/>
  <c r="F12" i="56" s="1"/>
  <c r="E12" i="56" a="1"/>
  <c r="E12" i="56" s="1"/>
  <c r="D12" i="56" a="1"/>
  <c r="D12" i="56" s="1"/>
  <c r="C12" i="56"/>
  <c r="W11" i="56" a="1"/>
  <c r="W11" i="56" s="1"/>
  <c r="V11" i="56" a="1"/>
  <c r="V11" i="56" s="1"/>
  <c r="U11" i="56" a="1"/>
  <c r="U11" i="56" s="1"/>
  <c r="T11" i="56" a="1"/>
  <c r="T11" i="56" s="1"/>
  <c r="S11" i="56" a="1"/>
  <c r="S11" i="56" s="1"/>
  <c r="R11" i="56" a="1"/>
  <c r="R11" i="56" s="1"/>
  <c r="Q11" i="56" a="1"/>
  <c r="Q11" i="56" s="1"/>
  <c r="P11" i="56" a="1"/>
  <c r="P11" i="56" s="1"/>
  <c r="O11" i="56" a="1"/>
  <c r="O11" i="56" s="1"/>
  <c r="N11" i="56" a="1"/>
  <c r="N11" i="56" s="1"/>
  <c r="M11" i="56" a="1"/>
  <c r="M11" i="56" s="1"/>
  <c r="L11" i="56" a="1"/>
  <c r="L11" i="56" s="1"/>
  <c r="K11" i="56" a="1"/>
  <c r="K11" i="56" s="1"/>
  <c r="J11" i="56" a="1"/>
  <c r="J11" i="56" s="1"/>
  <c r="I11" i="56" a="1"/>
  <c r="I11" i="56" s="1"/>
  <c r="H11" i="56" a="1"/>
  <c r="H11" i="56" s="1"/>
  <c r="G11" i="56" a="1"/>
  <c r="G11" i="56" s="1"/>
  <c r="F11" i="56" a="1"/>
  <c r="F11" i="56" s="1"/>
  <c r="E11" i="56" a="1"/>
  <c r="E11" i="56" s="1"/>
  <c r="D11" i="56" a="1"/>
  <c r="D11" i="56" s="1"/>
  <c r="C11" i="56"/>
  <c r="W10" i="56" a="1"/>
  <c r="W10" i="56" s="1"/>
  <c r="V10" i="56" a="1"/>
  <c r="V10" i="56" s="1"/>
  <c r="U10" i="56" a="1"/>
  <c r="U10" i="56" s="1"/>
  <c r="T10" i="56" a="1"/>
  <c r="T10" i="56" s="1"/>
  <c r="S10" i="56" a="1"/>
  <c r="S10" i="56" s="1"/>
  <c r="R10" i="56" a="1"/>
  <c r="R10" i="56" s="1"/>
  <c r="Q10" i="56" a="1"/>
  <c r="Q10" i="56" s="1"/>
  <c r="P10" i="56" a="1"/>
  <c r="P10" i="56" s="1"/>
  <c r="O10" i="56" a="1"/>
  <c r="O10" i="56" s="1"/>
  <c r="N10" i="56" a="1"/>
  <c r="N10" i="56" s="1"/>
  <c r="M10" i="56" a="1"/>
  <c r="M10" i="56" s="1"/>
  <c r="L10" i="56" a="1"/>
  <c r="L10" i="56" s="1"/>
  <c r="K10" i="56" a="1"/>
  <c r="K10" i="56" s="1"/>
  <c r="J10" i="56" a="1"/>
  <c r="J10" i="56" s="1"/>
  <c r="I10" i="56" a="1"/>
  <c r="I10" i="56" s="1"/>
  <c r="H10" i="56" a="1"/>
  <c r="H10" i="56" s="1"/>
  <c r="G10" i="56" a="1"/>
  <c r="G10" i="56" s="1"/>
  <c r="F10" i="56" a="1"/>
  <c r="F10" i="56" s="1"/>
  <c r="E10" i="56" a="1"/>
  <c r="E10" i="56" s="1"/>
  <c r="D10" i="56" a="1"/>
  <c r="D10" i="56" s="1"/>
  <c r="C10" i="56"/>
  <c r="W9" i="56" a="1"/>
  <c r="W9" i="56" s="1"/>
  <c r="V9" i="56" a="1"/>
  <c r="V9" i="56" s="1"/>
  <c r="U9" i="56" a="1"/>
  <c r="U9" i="56" s="1"/>
  <c r="T9" i="56" a="1"/>
  <c r="T9" i="56" s="1"/>
  <c r="S9" i="56" a="1"/>
  <c r="S9" i="56" s="1"/>
  <c r="R9" i="56" a="1"/>
  <c r="R9" i="56" s="1"/>
  <c r="Q9" i="56" a="1"/>
  <c r="Q9" i="56" s="1"/>
  <c r="P9" i="56" a="1"/>
  <c r="P9" i="56" s="1"/>
  <c r="O9" i="56" a="1"/>
  <c r="O9" i="56" s="1"/>
  <c r="N9" i="56" a="1"/>
  <c r="N9" i="56" s="1"/>
  <c r="M9" i="56" a="1"/>
  <c r="M9" i="56" s="1"/>
  <c r="L9" i="56" a="1"/>
  <c r="L9" i="56" s="1"/>
  <c r="K9" i="56" a="1"/>
  <c r="K9" i="56" s="1"/>
  <c r="J9" i="56" a="1"/>
  <c r="J9" i="56" s="1"/>
  <c r="I9" i="56" a="1"/>
  <c r="I9" i="56" s="1"/>
  <c r="H9" i="56" a="1"/>
  <c r="H9" i="56" s="1"/>
  <c r="G9" i="56" a="1"/>
  <c r="G9" i="56" s="1"/>
  <c r="F9" i="56" a="1"/>
  <c r="F9" i="56" s="1"/>
  <c r="E9" i="56" a="1"/>
  <c r="E9" i="56" s="1"/>
  <c r="D9" i="56" a="1"/>
  <c r="D9" i="56" s="1"/>
  <c r="C9" i="56"/>
  <c r="W8" i="56" a="1"/>
  <c r="W8" i="56" s="1"/>
  <c r="V8" i="56" a="1"/>
  <c r="V8" i="56" s="1"/>
  <c r="U8" i="56" a="1"/>
  <c r="U8" i="56" s="1"/>
  <c r="T8" i="56" a="1"/>
  <c r="T8" i="56" s="1"/>
  <c r="S8" i="56" a="1"/>
  <c r="S8" i="56" s="1"/>
  <c r="R8" i="56" a="1"/>
  <c r="R8" i="56" s="1"/>
  <c r="Q8" i="56" a="1"/>
  <c r="Q8" i="56" s="1"/>
  <c r="P8" i="56" a="1"/>
  <c r="P8" i="56" s="1"/>
  <c r="O8" i="56" a="1"/>
  <c r="O8" i="56" s="1"/>
  <c r="N8" i="56" a="1"/>
  <c r="N8" i="56" s="1"/>
  <c r="M8" i="56" a="1"/>
  <c r="M8" i="56" s="1"/>
  <c r="L8" i="56" a="1"/>
  <c r="L8" i="56" s="1"/>
  <c r="K8" i="56" a="1"/>
  <c r="K8" i="56" s="1"/>
  <c r="J8" i="56" a="1"/>
  <c r="J8" i="56" s="1"/>
  <c r="I8" i="56" a="1"/>
  <c r="I8" i="56" s="1"/>
  <c r="H8" i="56" a="1"/>
  <c r="H8" i="56" s="1"/>
  <c r="G8" i="56" a="1"/>
  <c r="G8" i="56" s="1"/>
  <c r="F8" i="56" a="1"/>
  <c r="F8" i="56" s="1"/>
  <c r="E8" i="56" a="1"/>
  <c r="E8" i="56" s="1"/>
  <c r="D8" i="56" a="1"/>
  <c r="D8" i="56" s="1"/>
  <c r="C8" i="56"/>
  <c r="C7" i="56"/>
  <c r="C6" i="56"/>
  <c r="C5" i="56"/>
  <c r="C4" i="56"/>
  <c r="W21" i="55" a="1"/>
  <c r="W21" i="55" s="1"/>
  <c r="V21" i="55" a="1"/>
  <c r="V21" i="55" s="1"/>
  <c r="U21" i="55" a="1"/>
  <c r="U21" i="55" s="1"/>
  <c r="T21" i="55" a="1"/>
  <c r="T21" i="55" s="1"/>
  <c r="S21" i="55" a="1"/>
  <c r="S21" i="55" s="1"/>
  <c r="R21" i="55" a="1"/>
  <c r="R21" i="55" s="1"/>
  <c r="Q21" i="55" a="1"/>
  <c r="Q21" i="55" s="1"/>
  <c r="P21" i="55" a="1"/>
  <c r="P21" i="55" s="1"/>
  <c r="O21" i="55" a="1"/>
  <c r="O21" i="55" s="1"/>
  <c r="N21" i="55" a="1"/>
  <c r="N21" i="55" s="1"/>
  <c r="M21" i="55" a="1"/>
  <c r="M21" i="55" s="1"/>
  <c r="L21" i="55" a="1"/>
  <c r="L21" i="55" s="1"/>
  <c r="K21" i="55" a="1"/>
  <c r="K21" i="55" s="1"/>
  <c r="J21" i="55" a="1"/>
  <c r="J21" i="55" s="1"/>
  <c r="I21" i="55" a="1"/>
  <c r="I21" i="55" s="1"/>
  <c r="H21" i="55" a="1"/>
  <c r="H21" i="55" s="1"/>
  <c r="G21" i="55" a="1"/>
  <c r="G21" i="55" s="1"/>
  <c r="F21" i="55" a="1"/>
  <c r="F21" i="55" s="1"/>
  <c r="E21" i="55" a="1"/>
  <c r="E21" i="55" s="1"/>
  <c r="D21" i="55" a="1"/>
  <c r="D21" i="55" s="1"/>
  <c r="C21" i="55"/>
  <c r="W20" i="55" a="1"/>
  <c r="W20" i="55" s="1"/>
  <c r="V20" i="55" a="1"/>
  <c r="V20" i="55" s="1"/>
  <c r="U20" i="55" a="1"/>
  <c r="U20" i="55" s="1"/>
  <c r="T20" i="55" a="1"/>
  <c r="T20" i="55" s="1"/>
  <c r="S20" i="55" a="1"/>
  <c r="S20" i="55" s="1"/>
  <c r="R20" i="55" a="1"/>
  <c r="R20" i="55" s="1"/>
  <c r="Q20" i="55" a="1"/>
  <c r="Q20" i="55" s="1"/>
  <c r="P20" i="55" a="1"/>
  <c r="P20" i="55" s="1"/>
  <c r="O20" i="55" a="1"/>
  <c r="O20" i="55" s="1"/>
  <c r="N20" i="55" a="1"/>
  <c r="N20" i="55" s="1"/>
  <c r="M20" i="55" a="1"/>
  <c r="M20" i="55" s="1"/>
  <c r="L20" i="55" a="1"/>
  <c r="L20" i="55" s="1"/>
  <c r="K20" i="55" a="1"/>
  <c r="K20" i="55" s="1"/>
  <c r="J20" i="55" a="1"/>
  <c r="J20" i="55" s="1"/>
  <c r="I20" i="55" a="1"/>
  <c r="I20" i="55" s="1"/>
  <c r="H20" i="55" a="1"/>
  <c r="H20" i="55" s="1"/>
  <c r="G20" i="55" a="1"/>
  <c r="G20" i="55" s="1"/>
  <c r="F20" i="55" a="1"/>
  <c r="F20" i="55" s="1"/>
  <c r="E20" i="55" a="1"/>
  <c r="E20" i="55" s="1"/>
  <c r="D20" i="55" a="1"/>
  <c r="D20" i="55" s="1"/>
  <c r="C20" i="55"/>
  <c r="W19" i="55" a="1"/>
  <c r="W19" i="55" s="1"/>
  <c r="V19" i="55" a="1"/>
  <c r="V19" i="55" s="1"/>
  <c r="U19" i="55" a="1"/>
  <c r="U19" i="55" s="1"/>
  <c r="T19" i="55" a="1"/>
  <c r="T19" i="55" s="1"/>
  <c r="S19" i="55" a="1"/>
  <c r="S19" i="55" s="1"/>
  <c r="R19" i="55" a="1"/>
  <c r="R19" i="55" s="1"/>
  <c r="Q19" i="55" a="1"/>
  <c r="Q19" i="55" s="1"/>
  <c r="P19" i="55" a="1"/>
  <c r="P19" i="55" s="1"/>
  <c r="O19" i="55" a="1"/>
  <c r="O19" i="55" s="1"/>
  <c r="N19" i="55" a="1"/>
  <c r="N19" i="55" s="1"/>
  <c r="M19" i="55" a="1"/>
  <c r="M19" i="55" s="1"/>
  <c r="L19" i="55" a="1"/>
  <c r="L19" i="55" s="1"/>
  <c r="K19" i="55" a="1"/>
  <c r="K19" i="55" s="1"/>
  <c r="J19" i="55" a="1"/>
  <c r="J19" i="55" s="1"/>
  <c r="I19" i="55" a="1"/>
  <c r="I19" i="55" s="1"/>
  <c r="H19" i="55" a="1"/>
  <c r="H19" i="55" s="1"/>
  <c r="G19" i="55" a="1"/>
  <c r="G19" i="55" s="1"/>
  <c r="F19" i="55" a="1"/>
  <c r="F19" i="55" s="1"/>
  <c r="E19" i="55" a="1"/>
  <c r="E19" i="55" s="1"/>
  <c r="D19" i="55" a="1"/>
  <c r="D19" i="55" s="1"/>
  <c r="C19" i="55"/>
  <c r="W18" i="55" a="1"/>
  <c r="W18" i="55" s="1"/>
  <c r="V18" i="55" a="1"/>
  <c r="V18" i="55" s="1"/>
  <c r="U18" i="55" a="1"/>
  <c r="U18" i="55" s="1"/>
  <c r="T18" i="55" a="1"/>
  <c r="T18" i="55" s="1"/>
  <c r="S18" i="55" a="1"/>
  <c r="S18" i="55" s="1"/>
  <c r="R18" i="55" a="1"/>
  <c r="R18" i="55" s="1"/>
  <c r="Q18" i="55" a="1"/>
  <c r="Q18" i="55" s="1"/>
  <c r="P18" i="55" a="1"/>
  <c r="P18" i="55" s="1"/>
  <c r="O18" i="55" a="1"/>
  <c r="O18" i="55" s="1"/>
  <c r="N18" i="55" a="1"/>
  <c r="N18" i="55" s="1"/>
  <c r="M18" i="55" a="1"/>
  <c r="M18" i="55" s="1"/>
  <c r="L18" i="55" a="1"/>
  <c r="L18" i="55" s="1"/>
  <c r="K18" i="55" a="1"/>
  <c r="K18" i="55" s="1"/>
  <c r="J18" i="55" a="1"/>
  <c r="J18" i="55" s="1"/>
  <c r="I18" i="55" a="1"/>
  <c r="I18" i="55" s="1"/>
  <c r="H18" i="55" a="1"/>
  <c r="H18" i="55" s="1"/>
  <c r="G18" i="55" a="1"/>
  <c r="G18" i="55" s="1"/>
  <c r="F18" i="55" a="1"/>
  <c r="F18" i="55" s="1"/>
  <c r="E18" i="55" a="1"/>
  <c r="E18" i="55" s="1"/>
  <c r="D18" i="55" a="1"/>
  <c r="D18" i="55" s="1"/>
  <c r="C18" i="55"/>
  <c r="W17" i="55" a="1"/>
  <c r="W17" i="55" s="1"/>
  <c r="V17" i="55" a="1"/>
  <c r="V17" i="55" s="1"/>
  <c r="U17" i="55" a="1"/>
  <c r="U17" i="55" s="1"/>
  <c r="T17" i="55" a="1"/>
  <c r="T17" i="55" s="1"/>
  <c r="S17" i="55" a="1"/>
  <c r="S17" i="55" s="1"/>
  <c r="R17" i="55" a="1"/>
  <c r="R17" i="55" s="1"/>
  <c r="Q17" i="55" a="1"/>
  <c r="Q17" i="55" s="1"/>
  <c r="P17" i="55" a="1"/>
  <c r="P17" i="55" s="1"/>
  <c r="O17" i="55" a="1"/>
  <c r="O17" i="55" s="1"/>
  <c r="N17" i="55" a="1"/>
  <c r="N17" i="55" s="1"/>
  <c r="M17" i="55" a="1"/>
  <c r="M17" i="55" s="1"/>
  <c r="L17" i="55" a="1"/>
  <c r="L17" i="55" s="1"/>
  <c r="K17" i="55" a="1"/>
  <c r="K17" i="55" s="1"/>
  <c r="J17" i="55" a="1"/>
  <c r="J17" i="55" s="1"/>
  <c r="I17" i="55" a="1"/>
  <c r="I17" i="55" s="1"/>
  <c r="H17" i="55" a="1"/>
  <c r="H17" i="55" s="1"/>
  <c r="G17" i="55" a="1"/>
  <c r="G17" i="55" s="1"/>
  <c r="F17" i="55" a="1"/>
  <c r="F17" i="55" s="1"/>
  <c r="E17" i="55" a="1"/>
  <c r="E17" i="55" s="1"/>
  <c r="D17" i="55" a="1"/>
  <c r="D17" i="55" s="1"/>
  <c r="C17" i="55"/>
  <c r="W16" i="55" a="1"/>
  <c r="W16" i="55" s="1"/>
  <c r="V16" i="55" a="1"/>
  <c r="V16" i="55" s="1"/>
  <c r="U16" i="55" a="1"/>
  <c r="U16" i="55" s="1"/>
  <c r="T16" i="55" a="1"/>
  <c r="T16" i="55" s="1"/>
  <c r="S16" i="55" a="1"/>
  <c r="S16" i="55" s="1"/>
  <c r="R16" i="55" a="1"/>
  <c r="R16" i="55" s="1"/>
  <c r="Q16" i="55" a="1"/>
  <c r="Q16" i="55" s="1"/>
  <c r="P16" i="55" a="1"/>
  <c r="P16" i="55" s="1"/>
  <c r="O16" i="55" a="1"/>
  <c r="O16" i="55" s="1"/>
  <c r="N16" i="55" a="1"/>
  <c r="N16" i="55" s="1"/>
  <c r="M16" i="55" a="1"/>
  <c r="M16" i="55" s="1"/>
  <c r="L16" i="55" a="1"/>
  <c r="L16" i="55" s="1"/>
  <c r="K16" i="55" a="1"/>
  <c r="K16" i="55" s="1"/>
  <c r="J16" i="55" a="1"/>
  <c r="J16" i="55" s="1"/>
  <c r="I16" i="55" a="1"/>
  <c r="I16" i="55" s="1"/>
  <c r="H16" i="55" a="1"/>
  <c r="H16" i="55" s="1"/>
  <c r="G16" i="55" a="1"/>
  <c r="G16" i="55" s="1"/>
  <c r="F16" i="55" a="1"/>
  <c r="F16" i="55" s="1"/>
  <c r="E16" i="55" a="1"/>
  <c r="E16" i="55" s="1"/>
  <c r="D16" i="55" a="1"/>
  <c r="D16" i="55" s="1"/>
  <c r="C16" i="55"/>
  <c r="W15" i="55" a="1"/>
  <c r="W15" i="55" s="1"/>
  <c r="V15" i="55" a="1"/>
  <c r="V15" i="55" s="1"/>
  <c r="U15" i="55" a="1"/>
  <c r="U15" i="55" s="1"/>
  <c r="T15" i="55" a="1"/>
  <c r="T15" i="55" s="1"/>
  <c r="S15" i="55" a="1"/>
  <c r="S15" i="55" s="1"/>
  <c r="R15" i="55" a="1"/>
  <c r="R15" i="55" s="1"/>
  <c r="Q15" i="55" a="1"/>
  <c r="Q15" i="55" s="1"/>
  <c r="P15" i="55" a="1"/>
  <c r="P15" i="55" s="1"/>
  <c r="O15" i="55" a="1"/>
  <c r="O15" i="55" s="1"/>
  <c r="N15" i="55" a="1"/>
  <c r="N15" i="55" s="1"/>
  <c r="M15" i="55" a="1"/>
  <c r="M15" i="55" s="1"/>
  <c r="L15" i="55" a="1"/>
  <c r="L15" i="55" s="1"/>
  <c r="K15" i="55" a="1"/>
  <c r="K15" i="55" s="1"/>
  <c r="J15" i="55" a="1"/>
  <c r="J15" i="55" s="1"/>
  <c r="I15" i="55" a="1"/>
  <c r="I15" i="55" s="1"/>
  <c r="H15" i="55" a="1"/>
  <c r="H15" i="55" s="1"/>
  <c r="G15" i="55" a="1"/>
  <c r="G15" i="55" s="1"/>
  <c r="F15" i="55" a="1"/>
  <c r="F15" i="55" s="1"/>
  <c r="E15" i="55" a="1"/>
  <c r="E15" i="55" s="1"/>
  <c r="D15" i="55" a="1"/>
  <c r="D15" i="55" s="1"/>
  <c r="C15" i="55"/>
  <c r="W14" i="55" a="1"/>
  <c r="W14" i="55" s="1"/>
  <c r="V14" i="55" a="1"/>
  <c r="V14" i="55" s="1"/>
  <c r="U14" i="55" a="1"/>
  <c r="U14" i="55" s="1"/>
  <c r="T14" i="55" a="1"/>
  <c r="T14" i="55" s="1"/>
  <c r="S14" i="55" a="1"/>
  <c r="S14" i="55" s="1"/>
  <c r="R14" i="55" a="1"/>
  <c r="R14" i="55" s="1"/>
  <c r="Q14" i="55" a="1"/>
  <c r="Q14" i="55" s="1"/>
  <c r="P14" i="55" a="1"/>
  <c r="P14" i="55" s="1"/>
  <c r="O14" i="55" a="1"/>
  <c r="O14" i="55" s="1"/>
  <c r="N14" i="55" a="1"/>
  <c r="N14" i="55" s="1"/>
  <c r="M14" i="55" a="1"/>
  <c r="M14" i="55" s="1"/>
  <c r="L14" i="55" a="1"/>
  <c r="L14" i="55" s="1"/>
  <c r="K14" i="55" a="1"/>
  <c r="K14" i="55" s="1"/>
  <c r="J14" i="55" a="1"/>
  <c r="J14" i="55" s="1"/>
  <c r="I14" i="55" a="1"/>
  <c r="I14" i="55" s="1"/>
  <c r="H14" i="55" a="1"/>
  <c r="H14" i="55" s="1"/>
  <c r="G14" i="55" a="1"/>
  <c r="G14" i="55" s="1"/>
  <c r="F14" i="55" a="1"/>
  <c r="F14" i="55" s="1"/>
  <c r="E14" i="55" a="1"/>
  <c r="E14" i="55" s="1"/>
  <c r="D14" i="55" a="1"/>
  <c r="D14" i="55" s="1"/>
  <c r="C14" i="55"/>
  <c r="W13" i="55" a="1"/>
  <c r="W13" i="55" s="1"/>
  <c r="V13" i="55" a="1"/>
  <c r="V13" i="55" s="1"/>
  <c r="U13" i="55" a="1"/>
  <c r="U13" i="55" s="1"/>
  <c r="T13" i="55" a="1"/>
  <c r="T13" i="55" s="1"/>
  <c r="S13" i="55" a="1"/>
  <c r="S13" i="55" s="1"/>
  <c r="R13" i="55" a="1"/>
  <c r="R13" i="55" s="1"/>
  <c r="Q13" i="55" a="1"/>
  <c r="Q13" i="55" s="1"/>
  <c r="P13" i="55" a="1"/>
  <c r="P13" i="55" s="1"/>
  <c r="O13" i="55" a="1"/>
  <c r="O13" i="55" s="1"/>
  <c r="N13" i="55" a="1"/>
  <c r="N13" i="55" s="1"/>
  <c r="M13" i="55" a="1"/>
  <c r="M13" i="55" s="1"/>
  <c r="L13" i="55" a="1"/>
  <c r="L13" i="55" s="1"/>
  <c r="K13" i="55" a="1"/>
  <c r="K13" i="55" s="1"/>
  <c r="J13" i="55" a="1"/>
  <c r="J13" i="55" s="1"/>
  <c r="I13" i="55" a="1"/>
  <c r="I13" i="55" s="1"/>
  <c r="H13" i="55" a="1"/>
  <c r="H13" i="55" s="1"/>
  <c r="G13" i="55" a="1"/>
  <c r="G13" i="55" s="1"/>
  <c r="F13" i="55" a="1"/>
  <c r="F13" i="55" s="1"/>
  <c r="E13" i="55" a="1"/>
  <c r="E13" i="55" s="1"/>
  <c r="D13" i="55" a="1"/>
  <c r="D13" i="55" s="1"/>
  <c r="C13" i="55"/>
  <c r="W12" i="55" a="1"/>
  <c r="W12" i="55" s="1"/>
  <c r="V12" i="55" a="1"/>
  <c r="V12" i="55" s="1"/>
  <c r="U12" i="55" a="1"/>
  <c r="U12" i="55" s="1"/>
  <c r="T12" i="55" a="1"/>
  <c r="T12" i="55" s="1"/>
  <c r="S12" i="55" a="1"/>
  <c r="S12" i="55" s="1"/>
  <c r="R12" i="55" a="1"/>
  <c r="R12" i="55" s="1"/>
  <c r="Q12" i="55" a="1"/>
  <c r="Q12" i="55" s="1"/>
  <c r="P12" i="55" a="1"/>
  <c r="P12" i="55" s="1"/>
  <c r="O12" i="55" a="1"/>
  <c r="O12" i="55" s="1"/>
  <c r="N12" i="55" a="1"/>
  <c r="N12" i="55" s="1"/>
  <c r="M12" i="55" a="1"/>
  <c r="M12" i="55" s="1"/>
  <c r="L12" i="55" a="1"/>
  <c r="L12" i="55" s="1"/>
  <c r="K12" i="55" a="1"/>
  <c r="K12" i="55" s="1"/>
  <c r="J12" i="55" a="1"/>
  <c r="J12" i="55" s="1"/>
  <c r="I12" i="55" a="1"/>
  <c r="I12" i="55" s="1"/>
  <c r="H12" i="55" a="1"/>
  <c r="H12" i="55" s="1"/>
  <c r="G12" i="55" a="1"/>
  <c r="G12" i="55" s="1"/>
  <c r="F12" i="55" a="1"/>
  <c r="F12" i="55" s="1"/>
  <c r="E12" i="55" a="1"/>
  <c r="E12" i="55" s="1"/>
  <c r="D12" i="55" a="1"/>
  <c r="D12" i="55" s="1"/>
  <c r="C12" i="55"/>
  <c r="W11" i="55" a="1"/>
  <c r="W11" i="55" s="1"/>
  <c r="V11" i="55" a="1"/>
  <c r="V11" i="55" s="1"/>
  <c r="U11" i="55" a="1"/>
  <c r="U11" i="55" s="1"/>
  <c r="T11" i="55" a="1"/>
  <c r="T11" i="55" s="1"/>
  <c r="S11" i="55" a="1"/>
  <c r="S11" i="55" s="1"/>
  <c r="R11" i="55" a="1"/>
  <c r="R11" i="55" s="1"/>
  <c r="Q11" i="55" a="1"/>
  <c r="Q11" i="55" s="1"/>
  <c r="P11" i="55" a="1"/>
  <c r="P11" i="55" s="1"/>
  <c r="O11" i="55" a="1"/>
  <c r="O11" i="55" s="1"/>
  <c r="N11" i="55" a="1"/>
  <c r="N11" i="55" s="1"/>
  <c r="M11" i="55" a="1"/>
  <c r="M11" i="55" s="1"/>
  <c r="L11" i="55" a="1"/>
  <c r="L11" i="55" s="1"/>
  <c r="K11" i="55" a="1"/>
  <c r="K11" i="55" s="1"/>
  <c r="J11" i="55" a="1"/>
  <c r="J11" i="55" s="1"/>
  <c r="I11" i="55" a="1"/>
  <c r="I11" i="55" s="1"/>
  <c r="H11" i="55" a="1"/>
  <c r="H11" i="55" s="1"/>
  <c r="G11" i="55" a="1"/>
  <c r="G11" i="55" s="1"/>
  <c r="F11" i="55" a="1"/>
  <c r="F11" i="55" s="1"/>
  <c r="E11" i="55" a="1"/>
  <c r="E11" i="55" s="1"/>
  <c r="D11" i="55" a="1"/>
  <c r="D11" i="55" s="1"/>
  <c r="C11" i="55"/>
  <c r="W10" i="55" a="1"/>
  <c r="W10" i="55" s="1"/>
  <c r="V10" i="55" a="1"/>
  <c r="V10" i="55" s="1"/>
  <c r="U10" i="55" a="1"/>
  <c r="U10" i="55" s="1"/>
  <c r="T10" i="55" a="1"/>
  <c r="T10" i="55" s="1"/>
  <c r="S10" i="55" a="1"/>
  <c r="S10" i="55" s="1"/>
  <c r="R10" i="55" a="1"/>
  <c r="R10" i="55" s="1"/>
  <c r="Q10" i="55" a="1"/>
  <c r="Q10" i="55" s="1"/>
  <c r="P10" i="55" a="1"/>
  <c r="P10" i="55" s="1"/>
  <c r="O10" i="55" a="1"/>
  <c r="O10" i="55" s="1"/>
  <c r="N10" i="55" a="1"/>
  <c r="N10" i="55" s="1"/>
  <c r="M10" i="55" a="1"/>
  <c r="M10" i="55" s="1"/>
  <c r="L10" i="55" a="1"/>
  <c r="L10" i="55" s="1"/>
  <c r="K10" i="55" a="1"/>
  <c r="K10" i="55" s="1"/>
  <c r="J10" i="55" a="1"/>
  <c r="J10" i="55" s="1"/>
  <c r="I10" i="55" a="1"/>
  <c r="I10" i="55" s="1"/>
  <c r="H10" i="55" a="1"/>
  <c r="H10" i="55" s="1"/>
  <c r="G10" i="55" a="1"/>
  <c r="G10" i="55" s="1"/>
  <c r="F10" i="55" a="1"/>
  <c r="F10" i="55" s="1"/>
  <c r="E10" i="55" a="1"/>
  <c r="E10" i="55" s="1"/>
  <c r="D10" i="55" a="1"/>
  <c r="D10" i="55" s="1"/>
  <c r="C10" i="55"/>
  <c r="W9" i="55" a="1"/>
  <c r="W9" i="55" s="1"/>
  <c r="V9" i="55" a="1"/>
  <c r="V9" i="55" s="1"/>
  <c r="U9" i="55" a="1"/>
  <c r="U9" i="55" s="1"/>
  <c r="T9" i="55" a="1"/>
  <c r="T9" i="55" s="1"/>
  <c r="S9" i="55" a="1"/>
  <c r="S9" i="55" s="1"/>
  <c r="R9" i="55" a="1"/>
  <c r="R9" i="55" s="1"/>
  <c r="Q9" i="55" a="1"/>
  <c r="Q9" i="55" s="1"/>
  <c r="P9" i="55" a="1"/>
  <c r="P9" i="55" s="1"/>
  <c r="O9" i="55" a="1"/>
  <c r="O9" i="55" s="1"/>
  <c r="N9" i="55" a="1"/>
  <c r="N9" i="55" s="1"/>
  <c r="M9" i="55" a="1"/>
  <c r="M9" i="55" s="1"/>
  <c r="L9" i="55" a="1"/>
  <c r="L9" i="55" s="1"/>
  <c r="K9" i="55" a="1"/>
  <c r="K9" i="55" s="1"/>
  <c r="J9" i="55" a="1"/>
  <c r="J9" i="55" s="1"/>
  <c r="I9" i="55" a="1"/>
  <c r="I9" i="55" s="1"/>
  <c r="H9" i="55" a="1"/>
  <c r="H9" i="55" s="1"/>
  <c r="G9" i="55" a="1"/>
  <c r="G9" i="55" s="1"/>
  <c r="F9" i="55" a="1"/>
  <c r="F9" i="55" s="1"/>
  <c r="E9" i="55" a="1"/>
  <c r="E9" i="55" s="1"/>
  <c r="D9" i="55" a="1"/>
  <c r="D9" i="55" s="1"/>
  <c r="C9" i="55"/>
  <c r="C8" i="55"/>
  <c r="C7" i="55"/>
  <c r="C6" i="55"/>
  <c r="C5" i="55"/>
  <c r="C4" i="55"/>
  <c r="W21" i="54" a="1"/>
  <c r="W21" i="54" s="1"/>
  <c r="V21" i="54" a="1"/>
  <c r="V21" i="54" s="1"/>
  <c r="U21" i="54" a="1"/>
  <c r="U21" i="54" s="1"/>
  <c r="T21" i="54" a="1"/>
  <c r="T21" i="54" s="1"/>
  <c r="S21" i="54" a="1"/>
  <c r="S21" i="54" s="1"/>
  <c r="R21" i="54" a="1"/>
  <c r="R21" i="54" s="1"/>
  <c r="Q21" i="54" a="1"/>
  <c r="Q21" i="54" s="1"/>
  <c r="P21" i="54" a="1"/>
  <c r="P21" i="54" s="1"/>
  <c r="O21" i="54" a="1"/>
  <c r="O21" i="54" s="1"/>
  <c r="N21" i="54" a="1"/>
  <c r="N21" i="54" s="1"/>
  <c r="M21" i="54" a="1"/>
  <c r="M21" i="54" s="1"/>
  <c r="L21" i="54" a="1"/>
  <c r="L21" i="54" s="1"/>
  <c r="K21" i="54" a="1"/>
  <c r="K21" i="54" s="1"/>
  <c r="J21" i="54" a="1"/>
  <c r="J21" i="54" s="1"/>
  <c r="I21" i="54" a="1"/>
  <c r="I21" i="54" s="1"/>
  <c r="H21" i="54" a="1"/>
  <c r="H21" i="54" s="1"/>
  <c r="G21" i="54" a="1"/>
  <c r="G21" i="54" s="1"/>
  <c r="F21" i="54" a="1"/>
  <c r="F21" i="54" s="1"/>
  <c r="E21" i="54" a="1"/>
  <c r="E21" i="54" s="1"/>
  <c r="D21" i="54" a="1"/>
  <c r="D21" i="54" s="1"/>
  <c r="C21" i="54"/>
  <c r="W20" i="54" a="1"/>
  <c r="W20" i="54" s="1"/>
  <c r="V20" i="54" a="1"/>
  <c r="V20" i="54" s="1"/>
  <c r="U20" i="54" a="1"/>
  <c r="U20" i="54" s="1"/>
  <c r="T20" i="54" a="1"/>
  <c r="T20" i="54" s="1"/>
  <c r="S20" i="54" a="1"/>
  <c r="S20" i="54" s="1"/>
  <c r="R20" i="54" a="1"/>
  <c r="R20" i="54" s="1"/>
  <c r="Q20" i="54" a="1"/>
  <c r="Q20" i="54" s="1"/>
  <c r="P20" i="54" a="1"/>
  <c r="P20" i="54" s="1"/>
  <c r="O20" i="54" a="1"/>
  <c r="O20" i="54" s="1"/>
  <c r="N20" i="54" a="1"/>
  <c r="N20" i="54" s="1"/>
  <c r="M20" i="54" a="1"/>
  <c r="M20" i="54" s="1"/>
  <c r="L20" i="54" a="1"/>
  <c r="L20" i="54" s="1"/>
  <c r="K20" i="54" a="1"/>
  <c r="K20" i="54" s="1"/>
  <c r="J20" i="54" a="1"/>
  <c r="J20" i="54" s="1"/>
  <c r="I20" i="54" a="1"/>
  <c r="I20" i="54" s="1"/>
  <c r="H20" i="54" a="1"/>
  <c r="H20" i="54" s="1"/>
  <c r="G20" i="54" a="1"/>
  <c r="G20" i="54" s="1"/>
  <c r="F20" i="54" a="1"/>
  <c r="F20" i="54" s="1"/>
  <c r="E20" i="54" a="1"/>
  <c r="E20" i="54" s="1"/>
  <c r="D20" i="54" a="1"/>
  <c r="D20" i="54" s="1"/>
  <c r="C20" i="54"/>
  <c r="W19" i="54" a="1"/>
  <c r="W19" i="54" s="1"/>
  <c r="V19" i="54" a="1"/>
  <c r="V19" i="54" s="1"/>
  <c r="U19" i="54" a="1"/>
  <c r="U19" i="54" s="1"/>
  <c r="T19" i="54" a="1"/>
  <c r="T19" i="54" s="1"/>
  <c r="S19" i="54" a="1"/>
  <c r="S19" i="54" s="1"/>
  <c r="R19" i="54" a="1"/>
  <c r="R19" i="54" s="1"/>
  <c r="Q19" i="54" a="1"/>
  <c r="Q19" i="54" s="1"/>
  <c r="P19" i="54" a="1"/>
  <c r="P19" i="54" s="1"/>
  <c r="O19" i="54" a="1"/>
  <c r="O19" i="54" s="1"/>
  <c r="N19" i="54" a="1"/>
  <c r="N19" i="54" s="1"/>
  <c r="M19" i="54" a="1"/>
  <c r="M19" i="54" s="1"/>
  <c r="L19" i="54" a="1"/>
  <c r="L19" i="54" s="1"/>
  <c r="K19" i="54" a="1"/>
  <c r="K19" i="54" s="1"/>
  <c r="J19" i="54" a="1"/>
  <c r="J19" i="54" s="1"/>
  <c r="I19" i="54" a="1"/>
  <c r="I19" i="54" s="1"/>
  <c r="H19" i="54" a="1"/>
  <c r="H19" i="54" s="1"/>
  <c r="G19" i="54" a="1"/>
  <c r="G19" i="54" s="1"/>
  <c r="F19" i="54" a="1"/>
  <c r="F19" i="54" s="1"/>
  <c r="E19" i="54" a="1"/>
  <c r="E19" i="54" s="1"/>
  <c r="D19" i="54" a="1"/>
  <c r="D19" i="54" s="1"/>
  <c r="C19" i="54"/>
  <c r="W18" i="54" a="1"/>
  <c r="W18" i="54" s="1"/>
  <c r="V18" i="54" a="1"/>
  <c r="V18" i="54" s="1"/>
  <c r="U18" i="54" a="1"/>
  <c r="U18" i="54" s="1"/>
  <c r="T18" i="54" a="1"/>
  <c r="T18" i="54" s="1"/>
  <c r="S18" i="54" a="1"/>
  <c r="S18" i="54" s="1"/>
  <c r="R18" i="54" a="1"/>
  <c r="R18" i="54" s="1"/>
  <c r="Q18" i="54" a="1"/>
  <c r="Q18" i="54" s="1"/>
  <c r="P18" i="54" a="1"/>
  <c r="P18" i="54" s="1"/>
  <c r="O18" i="54" a="1"/>
  <c r="O18" i="54" s="1"/>
  <c r="N18" i="54" a="1"/>
  <c r="N18" i="54" s="1"/>
  <c r="M18" i="54" a="1"/>
  <c r="M18" i="54" s="1"/>
  <c r="L18" i="54" a="1"/>
  <c r="L18" i="54" s="1"/>
  <c r="K18" i="54" a="1"/>
  <c r="K18" i="54" s="1"/>
  <c r="J18" i="54" a="1"/>
  <c r="J18" i="54" s="1"/>
  <c r="I18" i="54" a="1"/>
  <c r="I18" i="54" s="1"/>
  <c r="H18" i="54" a="1"/>
  <c r="H18" i="54" s="1"/>
  <c r="G18" i="54" a="1"/>
  <c r="G18" i="54" s="1"/>
  <c r="F18" i="54" a="1"/>
  <c r="F18" i="54" s="1"/>
  <c r="E18" i="54" a="1"/>
  <c r="E18" i="54" s="1"/>
  <c r="D18" i="54" a="1"/>
  <c r="D18" i="54" s="1"/>
  <c r="C18" i="54"/>
  <c r="W17" i="54" a="1"/>
  <c r="W17" i="54" s="1"/>
  <c r="V17" i="54" a="1"/>
  <c r="V17" i="54" s="1"/>
  <c r="U17" i="54" a="1"/>
  <c r="U17" i="54" s="1"/>
  <c r="T17" i="54" a="1"/>
  <c r="T17" i="54" s="1"/>
  <c r="S17" i="54" a="1"/>
  <c r="S17" i="54" s="1"/>
  <c r="R17" i="54" a="1"/>
  <c r="R17" i="54" s="1"/>
  <c r="Q17" i="54" a="1"/>
  <c r="Q17" i="54" s="1"/>
  <c r="P17" i="54" a="1"/>
  <c r="P17" i="54" s="1"/>
  <c r="O17" i="54" a="1"/>
  <c r="O17" i="54" s="1"/>
  <c r="N17" i="54" a="1"/>
  <c r="N17" i="54" s="1"/>
  <c r="M17" i="54" a="1"/>
  <c r="M17" i="54" s="1"/>
  <c r="L17" i="54" a="1"/>
  <c r="L17" i="54" s="1"/>
  <c r="K17" i="54" a="1"/>
  <c r="K17" i="54" s="1"/>
  <c r="J17" i="54" a="1"/>
  <c r="J17" i="54" s="1"/>
  <c r="I17" i="54" a="1"/>
  <c r="I17" i="54" s="1"/>
  <c r="H17" i="54" a="1"/>
  <c r="H17" i="54" s="1"/>
  <c r="G17" i="54" a="1"/>
  <c r="G17" i="54" s="1"/>
  <c r="F17" i="54" a="1"/>
  <c r="F17" i="54" s="1"/>
  <c r="E17" i="54" a="1"/>
  <c r="E17" i="54" s="1"/>
  <c r="D17" i="54" a="1"/>
  <c r="D17" i="54" s="1"/>
  <c r="C17" i="54"/>
  <c r="W16" i="54" a="1"/>
  <c r="W16" i="54" s="1"/>
  <c r="V16" i="54" a="1"/>
  <c r="V16" i="54" s="1"/>
  <c r="U16" i="54" a="1"/>
  <c r="U16" i="54" s="1"/>
  <c r="T16" i="54" a="1"/>
  <c r="T16" i="54" s="1"/>
  <c r="S16" i="54" a="1"/>
  <c r="S16" i="54" s="1"/>
  <c r="R16" i="54" a="1"/>
  <c r="R16" i="54" s="1"/>
  <c r="Q16" i="54" a="1"/>
  <c r="Q16" i="54" s="1"/>
  <c r="P16" i="54" a="1"/>
  <c r="P16" i="54" s="1"/>
  <c r="O16" i="54" a="1"/>
  <c r="O16" i="54" s="1"/>
  <c r="N16" i="54" a="1"/>
  <c r="N16" i="54" s="1"/>
  <c r="M16" i="54" a="1"/>
  <c r="M16" i="54" s="1"/>
  <c r="L16" i="54" a="1"/>
  <c r="L16" i="54" s="1"/>
  <c r="K16" i="54" a="1"/>
  <c r="K16" i="54" s="1"/>
  <c r="J16" i="54" a="1"/>
  <c r="J16" i="54" s="1"/>
  <c r="I16" i="54" a="1"/>
  <c r="I16" i="54" s="1"/>
  <c r="H16" i="54" a="1"/>
  <c r="H16" i="54" s="1"/>
  <c r="G16" i="54" a="1"/>
  <c r="G16" i="54" s="1"/>
  <c r="F16" i="54" a="1"/>
  <c r="F16" i="54" s="1"/>
  <c r="E16" i="54" a="1"/>
  <c r="E16" i="54" s="1"/>
  <c r="D16" i="54" a="1"/>
  <c r="D16" i="54" s="1"/>
  <c r="C16" i="54"/>
  <c r="W15" i="54" a="1"/>
  <c r="W15" i="54" s="1"/>
  <c r="V15" i="54" a="1"/>
  <c r="V15" i="54" s="1"/>
  <c r="U15" i="54" a="1"/>
  <c r="U15" i="54" s="1"/>
  <c r="T15" i="54" a="1"/>
  <c r="T15" i="54" s="1"/>
  <c r="S15" i="54" a="1"/>
  <c r="S15" i="54" s="1"/>
  <c r="R15" i="54" a="1"/>
  <c r="R15" i="54" s="1"/>
  <c r="Q15" i="54" a="1"/>
  <c r="Q15" i="54" s="1"/>
  <c r="P15" i="54" a="1"/>
  <c r="P15" i="54" s="1"/>
  <c r="O15" i="54" a="1"/>
  <c r="O15" i="54" s="1"/>
  <c r="N15" i="54" a="1"/>
  <c r="N15" i="54" s="1"/>
  <c r="M15" i="54" a="1"/>
  <c r="M15" i="54" s="1"/>
  <c r="L15" i="54" a="1"/>
  <c r="L15" i="54" s="1"/>
  <c r="K15" i="54" a="1"/>
  <c r="K15" i="54" s="1"/>
  <c r="J15" i="54" a="1"/>
  <c r="J15" i="54" s="1"/>
  <c r="I15" i="54" a="1"/>
  <c r="I15" i="54" s="1"/>
  <c r="H15" i="54" a="1"/>
  <c r="H15" i="54" s="1"/>
  <c r="G15" i="54" a="1"/>
  <c r="G15" i="54" s="1"/>
  <c r="F15" i="54" a="1"/>
  <c r="F15" i="54" s="1"/>
  <c r="E15" i="54" a="1"/>
  <c r="E15" i="54" s="1"/>
  <c r="D15" i="54" a="1"/>
  <c r="D15" i="54" s="1"/>
  <c r="C15" i="54"/>
  <c r="W14" i="54" a="1"/>
  <c r="W14" i="54" s="1"/>
  <c r="V14" i="54" a="1"/>
  <c r="V14" i="54" s="1"/>
  <c r="U14" i="54" a="1"/>
  <c r="U14" i="54" s="1"/>
  <c r="T14" i="54" a="1"/>
  <c r="T14" i="54" s="1"/>
  <c r="S14" i="54" a="1"/>
  <c r="S14" i="54" s="1"/>
  <c r="R14" i="54" a="1"/>
  <c r="R14" i="54" s="1"/>
  <c r="Q14" i="54" a="1"/>
  <c r="Q14" i="54" s="1"/>
  <c r="P14" i="54" a="1"/>
  <c r="P14" i="54" s="1"/>
  <c r="O14" i="54" a="1"/>
  <c r="O14" i="54" s="1"/>
  <c r="N14" i="54" a="1"/>
  <c r="N14" i="54" s="1"/>
  <c r="M14" i="54" a="1"/>
  <c r="M14" i="54" s="1"/>
  <c r="L14" i="54" a="1"/>
  <c r="L14" i="54" s="1"/>
  <c r="K14" i="54" a="1"/>
  <c r="K14" i="54" s="1"/>
  <c r="J14" i="54" a="1"/>
  <c r="J14" i="54" s="1"/>
  <c r="I14" i="54" a="1"/>
  <c r="I14" i="54" s="1"/>
  <c r="H14" i="54" a="1"/>
  <c r="H14" i="54" s="1"/>
  <c r="G14" i="54" a="1"/>
  <c r="G14" i="54" s="1"/>
  <c r="F14" i="54" a="1"/>
  <c r="F14" i="54" s="1"/>
  <c r="E14" i="54" a="1"/>
  <c r="E14" i="54" s="1"/>
  <c r="D14" i="54" a="1"/>
  <c r="D14" i="54" s="1"/>
  <c r="C14" i="54"/>
  <c r="W13" i="54" a="1"/>
  <c r="W13" i="54" s="1"/>
  <c r="V13" i="54" a="1"/>
  <c r="V13" i="54" s="1"/>
  <c r="U13" i="54" a="1"/>
  <c r="U13" i="54" s="1"/>
  <c r="T13" i="54" a="1"/>
  <c r="T13" i="54" s="1"/>
  <c r="S13" i="54" a="1"/>
  <c r="S13" i="54" s="1"/>
  <c r="R13" i="54" a="1"/>
  <c r="R13" i="54" s="1"/>
  <c r="Q13" i="54" a="1"/>
  <c r="Q13" i="54" s="1"/>
  <c r="P13" i="54" a="1"/>
  <c r="P13" i="54" s="1"/>
  <c r="O13" i="54" a="1"/>
  <c r="O13" i="54" s="1"/>
  <c r="N13" i="54" a="1"/>
  <c r="N13" i="54" s="1"/>
  <c r="M13" i="54" a="1"/>
  <c r="M13" i="54" s="1"/>
  <c r="L13" i="54" a="1"/>
  <c r="L13" i="54" s="1"/>
  <c r="K13" i="54" a="1"/>
  <c r="K13" i="54" s="1"/>
  <c r="J13" i="54" a="1"/>
  <c r="J13" i="54" s="1"/>
  <c r="I13" i="54" a="1"/>
  <c r="I13" i="54" s="1"/>
  <c r="H13" i="54" a="1"/>
  <c r="H13" i="54" s="1"/>
  <c r="G13" i="54" a="1"/>
  <c r="G13" i="54" s="1"/>
  <c r="F13" i="54" a="1"/>
  <c r="F13" i="54" s="1"/>
  <c r="E13" i="54" a="1"/>
  <c r="E13" i="54" s="1"/>
  <c r="D13" i="54" a="1"/>
  <c r="D13" i="54" s="1"/>
  <c r="C13" i="54"/>
  <c r="W12" i="54" a="1"/>
  <c r="W12" i="54" s="1"/>
  <c r="V12" i="54" a="1"/>
  <c r="V12" i="54" s="1"/>
  <c r="U12" i="54" a="1"/>
  <c r="U12" i="54" s="1"/>
  <c r="T12" i="54" a="1"/>
  <c r="T12" i="54" s="1"/>
  <c r="S12" i="54" a="1"/>
  <c r="S12" i="54" s="1"/>
  <c r="R12" i="54" a="1"/>
  <c r="R12" i="54" s="1"/>
  <c r="Q12" i="54" a="1"/>
  <c r="Q12" i="54" s="1"/>
  <c r="P12" i="54" a="1"/>
  <c r="P12" i="54" s="1"/>
  <c r="O12" i="54" a="1"/>
  <c r="O12" i="54" s="1"/>
  <c r="N12" i="54" a="1"/>
  <c r="N12" i="54" s="1"/>
  <c r="M12" i="54" a="1"/>
  <c r="M12" i="54" s="1"/>
  <c r="L12" i="54" a="1"/>
  <c r="L12" i="54" s="1"/>
  <c r="K12" i="54" a="1"/>
  <c r="K12" i="54" s="1"/>
  <c r="J12" i="54" a="1"/>
  <c r="J12" i="54" s="1"/>
  <c r="I12" i="54" a="1"/>
  <c r="I12" i="54" s="1"/>
  <c r="H12" i="54" a="1"/>
  <c r="H12" i="54" s="1"/>
  <c r="G12" i="54" a="1"/>
  <c r="G12" i="54" s="1"/>
  <c r="F12" i="54" a="1"/>
  <c r="F12" i="54" s="1"/>
  <c r="E12" i="54" a="1"/>
  <c r="E12" i="54" s="1"/>
  <c r="D12" i="54" a="1"/>
  <c r="D12" i="54" s="1"/>
  <c r="C12" i="54"/>
  <c r="C11" i="54"/>
  <c r="C10" i="54"/>
  <c r="C9" i="54"/>
  <c r="C8" i="54"/>
  <c r="C7" i="54"/>
  <c r="C6" i="54"/>
  <c r="C5" i="54"/>
  <c r="C4" i="54"/>
  <c r="W21" i="53" a="1"/>
  <c r="W21" i="53" s="1"/>
  <c r="V21" i="53" a="1"/>
  <c r="V21" i="53" s="1"/>
  <c r="U21" i="53" a="1"/>
  <c r="U21" i="53" s="1"/>
  <c r="T21" i="53" a="1"/>
  <c r="T21" i="53" s="1"/>
  <c r="S21" i="53" a="1"/>
  <c r="S21" i="53" s="1"/>
  <c r="R21" i="53" a="1"/>
  <c r="R21" i="53" s="1"/>
  <c r="Q21" i="53" a="1"/>
  <c r="Q21" i="53" s="1"/>
  <c r="P21" i="53" a="1"/>
  <c r="P21" i="53" s="1"/>
  <c r="O21" i="53" a="1"/>
  <c r="O21" i="53" s="1"/>
  <c r="N21" i="53" a="1"/>
  <c r="N21" i="53" s="1"/>
  <c r="M21" i="53" a="1"/>
  <c r="M21" i="53" s="1"/>
  <c r="L21" i="53" a="1"/>
  <c r="L21" i="53" s="1"/>
  <c r="K21" i="53" a="1"/>
  <c r="K21" i="53" s="1"/>
  <c r="J21" i="53" a="1"/>
  <c r="J21" i="53" s="1"/>
  <c r="I21" i="53" a="1"/>
  <c r="I21" i="53" s="1"/>
  <c r="H21" i="53" a="1"/>
  <c r="H21" i="53" s="1"/>
  <c r="G21" i="53" a="1"/>
  <c r="G21" i="53" s="1"/>
  <c r="F21" i="53" a="1"/>
  <c r="F21" i="53" s="1"/>
  <c r="E21" i="53" a="1"/>
  <c r="E21" i="53" s="1"/>
  <c r="D21" i="53" a="1"/>
  <c r="D21" i="53" s="1"/>
  <c r="C21" i="53"/>
  <c r="W20" i="53" a="1"/>
  <c r="W20" i="53" s="1"/>
  <c r="V20" i="53" a="1"/>
  <c r="V20" i="53" s="1"/>
  <c r="U20" i="53" a="1"/>
  <c r="U20" i="53" s="1"/>
  <c r="T20" i="53" a="1"/>
  <c r="T20" i="53" s="1"/>
  <c r="S20" i="53" a="1"/>
  <c r="S20" i="53" s="1"/>
  <c r="R20" i="53" a="1"/>
  <c r="R20" i="53" s="1"/>
  <c r="Q20" i="53" a="1"/>
  <c r="Q20" i="53" s="1"/>
  <c r="P20" i="53" a="1"/>
  <c r="P20" i="53" s="1"/>
  <c r="O20" i="53" a="1"/>
  <c r="O20" i="53" s="1"/>
  <c r="N20" i="53" a="1"/>
  <c r="N20" i="53" s="1"/>
  <c r="M20" i="53" a="1"/>
  <c r="M20" i="53" s="1"/>
  <c r="L20" i="53" a="1"/>
  <c r="L20" i="53" s="1"/>
  <c r="K20" i="53" a="1"/>
  <c r="K20" i="53" s="1"/>
  <c r="J20" i="53" a="1"/>
  <c r="J20" i="53" s="1"/>
  <c r="I20" i="53" a="1"/>
  <c r="I20" i="53" s="1"/>
  <c r="H20" i="53" a="1"/>
  <c r="H20" i="53" s="1"/>
  <c r="G20" i="53" a="1"/>
  <c r="G20" i="53" s="1"/>
  <c r="F20" i="53" a="1"/>
  <c r="F20" i="53" s="1"/>
  <c r="E20" i="53" a="1"/>
  <c r="E20" i="53" s="1"/>
  <c r="D20" i="53" a="1"/>
  <c r="D20" i="53" s="1"/>
  <c r="C20" i="53"/>
  <c r="W19" i="53" a="1"/>
  <c r="W19" i="53" s="1"/>
  <c r="V19" i="53" a="1"/>
  <c r="V19" i="53" s="1"/>
  <c r="U19" i="53" a="1"/>
  <c r="U19" i="53" s="1"/>
  <c r="T19" i="53" a="1"/>
  <c r="T19" i="53" s="1"/>
  <c r="S19" i="53" a="1"/>
  <c r="S19" i="53" s="1"/>
  <c r="R19" i="53" a="1"/>
  <c r="R19" i="53" s="1"/>
  <c r="Q19" i="53" a="1"/>
  <c r="Q19" i="53" s="1"/>
  <c r="P19" i="53" a="1"/>
  <c r="P19" i="53" s="1"/>
  <c r="O19" i="53" a="1"/>
  <c r="O19" i="53" s="1"/>
  <c r="N19" i="53" a="1"/>
  <c r="N19" i="53" s="1"/>
  <c r="M19" i="53" a="1"/>
  <c r="M19" i="53" s="1"/>
  <c r="L19" i="53" a="1"/>
  <c r="L19" i="53" s="1"/>
  <c r="K19" i="53" a="1"/>
  <c r="K19" i="53" s="1"/>
  <c r="J19" i="53" a="1"/>
  <c r="J19" i="53" s="1"/>
  <c r="I19" i="53" a="1"/>
  <c r="I19" i="53" s="1"/>
  <c r="H19" i="53" a="1"/>
  <c r="H19" i="53" s="1"/>
  <c r="G19" i="53" a="1"/>
  <c r="G19" i="53" s="1"/>
  <c r="F19" i="53" a="1"/>
  <c r="F19" i="53" s="1"/>
  <c r="E19" i="53" a="1"/>
  <c r="E19" i="53" s="1"/>
  <c r="D19" i="53" a="1"/>
  <c r="D19" i="53" s="1"/>
  <c r="C19" i="53"/>
  <c r="W18" i="53" a="1"/>
  <c r="W18" i="53" s="1"/>
  <c r="V18" i="53" a="1"/>
  <c r="V18" i="53" s="1"/>
  <c r="U18" i="53" a="1"/>
  <c r="U18" i="53" s="1"/>
  <c r="T18" i="53" a="1"/>
  <c r="T18" i="53" s="1"/>
  <c r="S18" i="53" a="1"/>
  <c r="S18" i="53" s="1"/>
  <c r="R18" i="53" a="1"/>
  <c r="R18" i="53" s="1"/>
  <c r="Q18" i="53" a="1"/>
  <c r="Q18" i="53" s="1"/>
  <c r="P18" i="53" a="1"/>
  <c r="P18" i="53" s="1"/>
  <c r="O18" i="53" a="1"/>
  <c r="O18" i="53" s="1"/>
  <c r="N18" i="53" a="1"/>
  <c r="N18" i="53" s="1"/>
  <c r="M18" i="53" a="1"/>
  <c r="M18" i="53" s="1"/>
  <c r="L18" i="53" a="1"/>
  <c r="L18" i="53" s="1"/>
  <c r="K18" i="53" a="1"/>
  <c r="K18" i="53" s="1"/>
  <c r="J18" i="53" a="1"/>
  <c r="J18" i="53" s="1"/>
  <c r="I18" i="53" a="1"/>
  <c r="I18" i="53" s="1"/>
  <c r="H18" i="53" a="1"/>
  <c r="H18" i="53" s="1"/>
  <c r="G18" i="53" a="1"/>
  <c r="G18" i="53" s="1"/>
  <c r="F18" i="53" a="1"/>
  <c r="F18" i="53" s="1"/>
  <c r="E18" i="53" a="1"/>
  <c r="E18" i="53" s="1"/>
  <c r="D18" i="53" a="1"/>
  <c r="D18" i="53" s="1"/>
  <c r="C18" i="53"/>
  <c r="W17" i="53" a="1"/>
  <c r="W17" i="53" s="1"/>
  <c r="V17" i="53" a="1"/>
  <c r="V17" i="53" s="1"/>
  <c r="U17" i="53" a="1"/>
  <c r="U17" i="53" s="1"/>
  <c r="T17" i="53" a="1"/>
  <c r="T17" i="53" s="1"/>
  <c r="S17" i="53" a="1"/>
  <c r="S17" i="53" s="1"/>
  <c r="R17" i="53" a="1"/>
  <c r="R17" i="53" s="1"/>
  <c r="Q17" i="53" a="1"/>
  <c r="Q17" i="53" s="1"/>
  <c r="P17" i="53" a="1"/>
  <c r="P17" i="53" s="1"/>
  <c r="O17" i="53" a="1"/>
  <c r="O17" i="53" s="1"/>
  <c r="N17" i="53" a="1"/>
  <c r="N17" i="53" s="1"/>
  <c r="M17" i="53" a="1"/>
  <c r="M17" i="53" s="1"/>
  <c r="L17" i="53" a="1"/>
  <c r="L17" i="53" s="1"/>
  <c r="K17" i="53" a="1"/>
  <c r="K17" i="53" s="1"/>
  <c r="J17" i="53" a="1"/>
  <c r="J17" i="53" s="1"/>
  <c r="I17" i="53" a="1"/>
  <c r="I17" i="53" s="1"/>
  <c r="H17" i="53" a="1"/>
  <c r="H17" i="53" s="1"/>
  <c r="G17" i="53" a="1"/>
  <c r="G17" i="53" s="1"/>
  <c r="F17" i="53" a="1"/>
  <c r="F17" i="53" s="1"/>
  <c r="E17" i="53" a="1"/>
  <c r="E17" i="53" s="1"/>
  <c r="D17" i="53" a="1"/>
  <c r="D17" i="53" s="1"/>
  <c r="C17" i="53"/>
  <c r="W16" i="53" a="1"/>
  <c r="W16" i="53" s="1"/>
  <c r="V16" i="53" a="1"/>
  <c r="V16" i="53" s="1"/>
  <c r="U16" i="53" a="1"/>
  <c r="U16" i="53" s="1"/>
  <c r="T16" i="53" a="1"/>
  <c r="T16" i="53" s="1"/>
  <c r="S16" i="53" a="1"/>
  <c r="S16" i="53" s="1"/>
  <c r="R16" i="53" a="1"/>
  <c r="R16" i="53" s="1"/>
  <c r="Q16" i="53" a="1"/>
  <c r="Q16" i="53" s="1"/>
  <c r="P16" i="53" a="1"/>
  <c r="P16" i="53" s="1"/>
  <c r="O16" i="53" a="1"/>
  <c r="O16" i="53" s="1"/>
  <c r="N16" i="53" a="1"/>
  <c r="N16" i="53" s="1"/>
  <c r="M16" i="53" a="1"/>
  <c r="M16" i="53" s="1"/>
  <c r="L16" i="53" a="1"/>
  <c r="L16" i="53" s="1"/>
  <c r="K16" i="53" a="1"/>
  <c r="K16" i="53" s="1"/>
  <c r="J16" i="53" a="1"/>
  <c r="J16" i="53" s="1"/>
  <c r="I16" i="53" a="1"/>
  <c r="I16" i="53" s="1"/>
  <c r="H16" i="53" a="1"/>
  <c r="H16" i="53" s="1"/>
  <c r="G16" i="53" a="1"/>
  <c r="G16" i="53" s="1"/>
  <c r="F16" i="53" a="1"/>
  <c r="F16" i="53" s="1"/>
  <c r="E16" i="53" a="1"/>
  <c r="E16" i="53" s="1"/>
  <c r="D16" i="53" a="1"/>
  <c r="D16" i="53" s="1"/>
  <c r="C16" i="53"/>
  <c r="W15" i="53" a="1"/>
  <c r="W15" i="53" s="1"/>
  <c r="V15" i="53" a="1"/>
  <c r="V15" i="53" s="1"/>
  <c r="U15" i="53" a="1"/>
  <c r="U15" i="53" s="1"/>
  <c r="T15" i="53" a="1"/>
  <c r="T15" i="53" s="1"/>
  <c r="S15" i="53" a="1"/>
  <c r="S15" i="53" s="1"/>
  <c r="R15" i="53" a="1"/>
  <c r="R15" i="53" s="1"/>
  <c r="Q15" i="53" a="1"/>
  <c r="Q15" i="53" s="1"/>
  <c r="P15" i="53" a="1"/>
  <c r="P15" i="53" s="1"/>
  <c r="O15" i="53" a="1"/>
  <c r="O15" i="53" s="1"/>
  <c r="N15" i="53" a="1"/>
  <c r="N15" i="53" s="1"/>
  <c r="M15" i="53" a="1"/>
  <c r="M15" i="53" s="1"/>
  <c r="L15" i="53" a="1"/>
  <c r="L15" i="53" s="1"/>
  <c r="K15" i="53" a="1"/>
  <c r="K15" i="53" s="1"/>
  <c r="J15" i="53" a="1"/>
  <c r="J15" i="53" s="1"/>
  <c r="I15" i="53" a="1"/>
  <c r="I15" i="53" s="1"/>
  <c r="H15" i="53" a="1"/>
  <c r="H15" i="53" s="1"/>
  <c r="G15" i="53" a="1"/>
  <c r="G15" i="53" s="1"/>
  <c r="F15" i="53" a="1"/>
  <c r="F15" i="53" s="1"/>
  <c r="E15" i="53" a="1"/>
  <c r="E15" i="53" s="1"/>
  <c r="D15" i="53" a="1"/>
  <c r="D15" i="53" s="1"/>
  <c r="C15" i="53"/>
  <c r="W14" i="53" a="1"/>
  <c r="W14" i="53" s="1"/>
  <c r="V14" i="53" a="1"/>
  <c r="V14" i="53" s="1"/>
  <c r="U14" i="53" a="1"/>
  <c r="U14" i="53" s="1"/>
  <c r="T14" i="53" a="1"/>
  <c r="T14" i="53" s="1"/>
  <c r="S14" i="53" a="1"/>
  <c r="S14" i="53" s="1"/>
  <c r="R14" i="53" a="1"/>
  <c r="R14" i="53" s="1"/>
  <c r="Q14" i="53" a="1"/>
  <c r="Q14" i="53" s="1"/>
  <c r="P14" i="53" a="1"/>
  <c r="P14" i="53" s="1"/>
  <c r="O14" i="53" a="1"/>
  <c r="O14" i="53" s="1"/>
  <c r="N14" i="53" a="1"/>
  <c r="N14" i="53" s="1"/>
  <c r="M14" i="53" a="1"/>
  <c r="M14" i="53" s="1"/>
  <c r="L14" i="53" a="1"/>
  <c r="L14" i="53" s="1"/>
  <c r="K14" i="53" a="1"/>
  <c r="K14" i="53" s="1"/>
  <c r="J14" i="53" a="1"/>
  <c r="J14" i="53" s="1"/>
  <c r="I14" i="53" a="1"/>
  <c r="I14" i="53" s="1"/>
  <c r="H14" i="53" a="1"/>
  <c r="H14" i="53" s="1"/>
  <c r="G14" i="53" a="1"/>
  <c r="G14" i="53" s="1"/>
  <c r="F14" i="53" a="1"/>
  <c r="F14" i="53" s="1"/>
  <c r="E14" i="53" a="1"/>
  <c r="E14" i="53" s="1"/>
  <c r="D14" i="53" a="1"/>
  <c r="D14" i="53" s="1"/>
  <c r="C14" i="53"/>
  <c r="W13" i="53" a="1"/>
  <c r="W13" i="53" s="1"/>
  <c r="V13" i="53" a="1"/>
  <c r="V13" i="53" s="1"/>
  <c r="U13" i="53" a="1"/>
  <c r="U13" i="53" s="1"/>
  <c r="T13" i="53" a="1"/>
  <c r="T13" i="53" s="1"/>
  <c r="S13" i="53" a="1"/>
  <c r="S13" i="53" s="1"/>
  <c r="R13" i="53" a="1"/>
  <c r="R13" i="53" s="1"/>
  <c r="Q13" i="53" a="1"/>
  <c r="Q13" i="53" s="1"/>
  <c r="P13" i="53" a="1"/>
  <c r="P13" i="53" s="1"/>
  <c r="O13" i="53" a="1"/>
  <c r="O13" i="53" s="1"/>
  <c r="N13" i="53" a="1"/>
  <c r="N13" i="53" s="1"/>
  <c r="M13" i="53" a="1"/>
  <c r="M13" i="53" s="1"/>
  <c r="L13" i="53" a="1"/>
  <c r="L13" i="53" s="1"/>
  <c r="K13" i="53" a="1"/>
  <c r="K13" i="53" s="1"/>
  <c r="J13" i="53" a="1"/>
  <c r="J13" i="53" s="1"/>
  <c r="I13" i="53" a="1"/>
  <c r="I13" i="53" s="1"/>
  <c r="H13" i="53" a="1"/>
  <c r="H13" i="53" s="1"/>
  <c r="G13" i="53" a="1"/>
  <c r="G13" i="53" s="1"/>
  <c r="F13" i="53" a="1"/>
  <c r="F13" i="53" s="1"/>
  <c r="E13" i="53" a="1"/>
  <c r="E13" i="53" s="1"/>
  <c r="D13" i="53" a="1"/>
  <c r="D13" i="53" s="1"/>
  <c r="C13" i="53"/>
  <c r="W12" i="53" a="1"/>
  <c r="W12" i="53" s="1"/>
  <c r="V12" i="53" a="1"/>
  <c r="V12" i="53" s="1"/>
  <c r="U12" i="53" a="1"/>
  <c r="U12" i="53" s="1"/>
  <c r="T12" i="53" a="1"/>
  <c r="T12" i="53" s="1"/>
  <c r="S12" i="53" a="1"/>
  <c r="S12" i="53" s="1"/>
  <c r="R12" i="53" a="1"/>
  <c r="R12" i="53" s="1"/>
  <c r="Q12" i="53" a="1"/>
  <c r="Q12" i="53" s="1"/>
  <c r="P12" i="53" a="1"/>
  <c r="P12" i="53" s="1"/>
  <c r="O12" i="53" a="1"/>
  <c r="O12" i="53" s="1"/>
  <c r="N12" i="53" a="1"/>
  <c r="N12" i="53" s="1"/>
  <c r="M12" i="53" a="1"/>
  <c r="M12" i="53" s="1"/>
  <c r="L12" i="53" a="1"/>
  <c r="L12" i="53" s="1"/>
  <c r="K12" i="53" a="1"/>
  <c r="K12" i="53" s="1"/>
  <c r="J12" i="53" a="1"/>
  <c r="J12" i="53" s="1"/>
  <c r="I12" i="53" a="1"/>
  <c r="I12" i="53" s="1"/>
  <c r="H12" i="53" a="1"/>
  <c r="H12" i="53" s="1"/>
  <c r="G12" i="53" a="1"/>
  <c r="G12" i="53" s="1"/>
  <c r="F12" i="53" a="1"/>
  <c r="F12" i="53" s="1"/>
  <c r="E12" i="53" a="1"/>
  <c r="E12" i="53" s="1"/>
  <c r="D12" i="53" a="1"/>
  <c r="D12" i="53" s="1"/>
  <c r="C12" i="53"/>
  <c r="W11" i="53" a="1"/>
  <c r="W11" i="53" s="1"/>
  <c r="V11" i="53" a="1"/>
  <c r="V11" i="53" s="1"/>
  <c r="U11" i="53" a="1"/>
  <c r="U11" i="53" s="1"/>
  <c r="T11" i="53" a="1"/>
  <c r="T11" i="53" s="1"/>
  <c r="S11" i="53" a="1"/>
  <c r="S11" i="53" s="1"/>
  <c r="R11" i="53" a="1"/>
  <c r="R11" i="53" s="1"/>
  <c r="Q11" i="53" a="1"/>
  <c r="Q11" i="53" s="1"/>
  <c r="P11" i="53" a="1"/>
  <c r="P11" i="53" s="1"/>
  <c r="O11" i="53" a="1"/>
  <c r="O11" i="53" s="1"/>
  <c r="N11" i="53" a="1"/>
  <c r="N11" i="53" s="1"/>
  <c r="M11" i="53" a="1"/>
  <c r="M11" i="53" s="1"/>
  <c r="L11" i="53" a="1"/>
  <c r="L11" i="53" s="1"/>
  <c r="K11" i="53" a="1"/>
  <c r="K11" i="53" s="1"/>
  <c r="J11" i="53" a="1"/>
  <c r="J11" i="53" s="1"/>
  <c r="I11" i="53" a="1"/>
  <c r="I11" i="53" s="1"/>
  <c r="H11" i="53" a="1"/>
  <c r="H11" i="53" s="1"/>
  <c r="G11" i="53" a="1"/>
  <c r="G11" i="53" s="1"/>
  <c r="F11" i="53" a="1"/>
  <c r="F11" i="53" s="1"/>
  <c r="E11" i="53" a="1"/>
  <c r="E11" i="53" s="1"/>
  <c r="D11" i="53" a="1"/>
  <c r="D11" i="53" s="1"/>
  <c r="C11" i="53"/>
  <c r="C10" i="53"/>
  <c r="C9" i="53"/>
  <c r="C8" i="53"/>
  <c r="C7" i="53"/>
  <c r="C6" i="53"/>
  <c r="C5" i="53"/>
  <c r="C4" i="53"/>
  <c r="W21" i="52" a="1"/>
  <c r="W21" i="52" s="1"/>
  <c r="V21" i="52" a="1"/>
  <c r="V21" i="52" s="1"/>
  <c r="U21" i="52" a="1"/>
  <c r="U21" i="52" s="1"/>
  <c r="T21" i="52" a="1"/>
  <c r="T21" i="52" s="1"/>
  <c r="S21" i="52" a="1"/>
  <c r="S21" i="52" s="1"/>
  <c r="R21" i="52" a="1"/>
  <c r="R21" i="52" s="1"/>
  <c r="Q21" i="52" a="1"/>
  <c r="Q21" i="52" s="1"/>
  <c r="P21" i="52" a="1"/>
  <c r="P21" i="52" s="1"/>
  <c r="O21" i="52" a="1"/>
  <c r="O21" i="52" s="1"/>
  <c r="N21" i="52" a="1"/>
  <c r="N21" i="52" s="1"/>
  <c r="M21" i="52" a="1"/>
  <c r="M21" i="52" s="1"/>
  <c r="L21" i="52" a="1"/>
  <c r="L21" i="52" s="1"/>
  <c r="K21" i="52" a="1"/>
  <c r="K21" i="52" s="1"/>
  <c r="J21" i="52" a="1"/>
  <c r="J21" i="52" s="1"/>
  <c r="I21" i="52" a="1"/>
  <c r="I21" i="52" s="1"/>
  <c r="H21" i="52" a="1"/>
  <c r="H21" i="52" s="1"/>
  <c r="G21" i="52" a="1"/>
  <c r="G21" i="52" s="1"/>
  <c r="F21" i="52" a="1"/>
  <c r="F21" i="52" s="1"/>
  <c r="E21" i="52" a="1"/>
  <c r="E21" i="52" s="1"/>
  <c r="D21" i="52" a="1"/>
  <c r="D21" i="52" s="1"/>
  <c r="C21" i="52"/>
  <c r="W20" i="52" a="1"/>
  <c r="W20" i="52" s="1"/>
  <c r="V20" i="52" a="1"/>
  <c r="V20" i="52" s="1"/>
  <c r="U20" i="52" a="1"/>
  <c r="U20" i="52" s="1"/>
  <c r="T20" i="52" a="1"/>
  <c r="T20" i="52" s="1"/>
  <c r="S20" i="52" a="1"/>
  <c r="S20" i="52" s="1"/>
  <c r="R20" i="52" a="1"/>
  <c r="R20" i="52" s="1"/>
  <c r="Q20" i="52" a="1"/>
  <c r="Q20" i="52" s="1"/>
  <c r="P20" i="52" a="1"/>
  <c r="P20" i="52" s="1"/>
  <c r="O20" i="52" a="1"/>
  <c r="O20" i="52" s="1"/>
  <c r="N20" i="52" a="1"/>
  <c r="N20" i="52" s="1"/>
  <c r="M20" i="52" a="1"/>
  <c r="M20" i="52" s="1"/>
  <c r="L20" i="52" a="1"/>
  <c r="L20" i="52" s="1"/>
  <c r="K20" i="52" a="1"/>
  <c r="K20" i="52" s="1"/>
  <c r="J20" i="52" a="1"/>
  <c r="J20" i="52" s="1"/>
  <c r="I20" i="52" a="1"/>
  <c r="I20" i="52" s="1"/>
  <c r="H20" i="52" a="1"/>
  <c r="H20" i="52" s="1"/>
  <c r="G20" i="52" a="1"/>
  <c r="G20" i="52" s="1"/>
  <c r="F20" i="52" a="1"/>
  <c r="F20" i="52" s="1"/>
  <c r="E20" i="52" a="1"/>
  <c r="E20" i="52" s="1"/>
  <c r="D20" i="52" a="1"/>
  <c r="D20" i="52" s="1"/>
  <c r="C20" i="52"/>
  <c r="W19" i="52" a="1"/>
  <c r="W19" i="52" s="1"/>
  <c r="V19" i="52" a="1"/>
  <c r="V19" i="52" s="1"/>
  <c r="U19" i="52" a="1"/>
  <c r="U19" i="52" s="1"/>
  <c r="T19" i="52" a="1"/>
  <c r="T19" i="52" s="1"/>
  <c r="S19" i="52" a="1"/>
  <c r="S19" i="52" s="1"/>
  <c r="R19" i="52" a="1"/>
  <c r="R19" i="52" s="1"/>
  <c r="Q19" i="52" a="1"/>
  <c r="Q19" i="52" s="1"/>
  <c r="P19" i="52" a="1"/>
  <c r="P19" i="52" s="1"/>
  <c r="O19" i="52" a="1"/>
  <c r="O19" i="52" s="1"/>
  <c r="N19" i="52" a="1"/>
  <c r="N19" i="52" s="1"/>
  <c r="M19" i="52" a="1"/>
  <c r="M19" i="52" s="1"/>
  <c r="L19" i="52" a="1"/>
  <c r="L19" i="52" s="1"/>
  <c r="K19" i="52" a="1"/>
  <c r="K19" i="52" s="1"/>
  <c r="J19" i="52" a="1"/>
  <c r="J19" i="52" s="1"/>
  <c r="I19" i="52" a="1"/>
  <c r="I19" i="52" s="1"/>
  <c r="H19" i="52" a="1"/>
  <c r="H19" i="52" s="1"/>
  <c r="G19" i="52" a="1"/>
  <c r="G19" i="52" s="1"/>
  <c r="F19" i="52" a="1"/>
  <c r="F19" i="52" s="1"/>
  <c r="E19" i="52" a="1"/>
  <c r="E19" i="52" s="1"/>
  <c r="D19" i="52" a="1"/>
  <c r="D19" i="52" s="1"/>
  <c r="C19" i="52"/>
  <c r="W18" i="52" a="1"/>
  <c r="W18" i="52" s="1"/>
  <c r="V18" i="52" a="1"/>
  <c r="V18" i="52" s="1"/>
  <c r="U18" i="52" a="1"/>
  <c r="U18" i="52" s="1"/>
  <c r="T18" i="52" a="1"/>
  <c r="T18" i="52" s="1"/>
  <c r="S18" i="52" a="1"/>
  <c r="S18" i="52" s="1"/>
  <c r="R18" i="52" a="1"/>
  <c r="R18" i="52" s="1"/>
  <c r="Q18" i="52" a="1"/>
  <c r="Q18" i="52" s="1"/>
  <c r="P18" i="52" a="1"/>
  <c r="P18" i="52" s="1"/>
  <c r="O18" i="52" a="1"/>
  <c r="O18" i="52" s="1"/>
  <c r="N18" i="52" a="1"/>
  <c r="N18" i="52" s="1"/>
  <c r="M18" i="52" a="1"/>
  <c r="M18" i="52" s="1"/>
  <c r="L18" i="52" a="1"/>
  <c r="L18" i="52" s="1"/>
  <c r="K18" i="52" a="1"/>
  <c r="K18" i="52" s="1"/>
  <c r="J18" i="52" a="1"/>
  <c r="J18" i="52" s="1"/>
  <c r="I18" i="52" a="1"/>
  <c r="I18" i="52" s="1"/>
  <c r="H18" i="52" a="1"/>
  <c r="H18" i="52" s="1"/>
  <c r="G18" i="52" a="1"/>
  <c r="G18" i="52" s="1"/>
  <c r="F18" i="52" a="1"/>
  <c r="F18" i="52" s="1"/>
  <c r="E18" i="52" a="1"/>
  <c r="E18" i="52" s="1"/>
  <c r="D18" i="52" a="1"/>
  <c r="D18" i="52" s="1"/>
  <c r="C18" i="52"/>
  <c r="W17" i="52" a="1"/>
  <c r="W17" i="52" s="1"/>
  <c r="V17" i="52" a="1"/>
  <c r="V17" i="52" s="1"/>
  <c r="U17" i="52" a="1"/>
  <c r="U17" i="52" s="1"/>
  <c r="T17" i="52" a="1"/>
  <c r="T17" i="52" s="1"/>
  <c r="S17" i="52" a="1"/>
  <c r="S17" i="52" s="1"/>
  <c r="R17" i="52" a="1"/>
  <c r="R17" i="52" s="1"/>
  <c r="Q17" i="52" a="1"/>
  <c r="Q17" i="52" s="1"/>
  <c r="P17" i="52" a="1"/>
  <c r="P17" i="52" s="1"/>
  <c r="O17" i="52" a="1"/>
  <c r="O17" i="52" s="1"/>
  <c r="N17" i="52" a="1"/>
  <c r="N17" i="52" s="1"/>
  <c r="M17" i="52" a="1"/>
  <c r="M17" i="52" s="1"/>
  <c r="L17" i="52" a="1"/>
  <c r="L17" i="52" s="1"/>
  <c r="K17" i="52" a="1"/>
  <c r="K17" i="52" s="1"/>
  <c r="J17" i="52" a="1"/>
  <c r="J17" i="52" s="1"/>
  <c r="I17" i="52" a="1"/>
  <c r="I17" i="52" s="1"/>
  <c r="H17" i="52" a="1"/>
  <c r="H17" i="52" s="1"/>
  <c r="G17" i="52" a="1"/>
  <c r="G17" i="52" s="1"/>
  <c r="F17" i="52" a="1"/>
  <c r="F17" i="52" s="1"/>
  <c r="E17" i="52" a="1"/>
  <c r="E17" i="52" s="1"/>
  <c r="D17" i="52" a="1"/>
  <c r="D17" i="52" s="1"/>
  <c r="C17" i="52"/>
  <c r="W16" i="52" a="1"/>
  <c r="W16" i="52" s="1"/>
  <c r="V16" i="52" a="1"/>
  <c r="V16" i="52" s="1"/>
  <c r="U16" i="52" a="1"/>
  <c r="U16" i="52" s="1"/>
  <c r="T16" i="52" a="1"/>
  <c r="T16" i="52" s="1"/>
  <c r="S16" i="52" a="1"/>
  <c r="S16" i="52" s="1"/>
  <c r="R16" i="52" a="1"/>
  <c r="R16" i="52" s="1"/>
  <c r="Q16" i="52" a="1"/>
  <c r="Q16" i="52" s="1"/>
  <c r="P16" i="52" a="1"/>
  <c r="P16" i="52" s="1"/>
  <c r="O16" i="52" a="1"/>
  <c r="O16" i="52" s="1"/>
  <c r="N16" i="52" a="1"/>
  <c r="N16" i="52" s="1"/>
  <c r="M16" i="52" a="1"/>
  <c r="M16" i="52" s="1"/>
  <c r="L16" i="52" a="1"/>
  <c r="L16" i="52" s="1"/>
  <c r="K16" i="52" a="1"/>
  <c r="K16" i="52" s="1"/>
  <c r="J16" i="52" a="1"/>
  <c r="J16" i="52" s="1"/>
  <c r="I16" i="52" a="1"/>
  <c r="I16" i="52" s="1"/>
  <c r="H16" i="52" a="1"/>
  <c r="H16" i="52" s="1"/>
  <c r="G16" i="52" a="1"/>
  <c r="G16" i="52" s="1"/>
  <c r="F16" i="52" a="1"/>
  <c r="F16" i="52" s="1"/>
  <c r="E16" i="52" a="1"/>
  <c r="E16" i="52" s="1"/>
  <c r="D16" i="52" a="1"/>
  <c r="D16" i="52" s="1"/>
  <c r="C16" i="52"/>
  <c r="W15" i="52" a="1"/>
  <c r="W15" i="52" s="1"/>
  <c r="V15" i="52" a="1"/>
  <c r="V15" i="52" s="1"/>
  <c r="U15" i="52" a="1"/>
  <c r="U15" i="52" s="1"/>
  <c r="T15" i="52" a="1"/>
  <c r="T15" i="52" s="1"/>
  <c r="S15" i="52" a="1"/>
  <c r="S15" i="52" s="1"/>
  <c r="R15" i="52" a="1"/>
  <c r="R15" i="52" s="1"/>
  <c r="Q15" i="52" a="1"/>
  <c r="Q15" i="52" s="1"/>
  <c r="P15" i="52" a="1"/>
  <c r="P15" i="52" s="1"/>
  <c r="O15" i="52" a="1"/>
  <c r="O15" i="52" s="1"/>
  <c r="N15" i="52" a="1"/>
  <c r="N15" i="52" s="1"/>
  <c r="M15" i="52" a="1"/>
  <c r="M15" i="52" s="1"/>
  <c r="L15" i="52" a="1"/>
  <c r="L15" i="52" s="1"/>
  <c r="K15" i="52" a="1"/>
  <c r="K15" i="52" s="1"/>
  <c r="J15" i="52" a="1"/>
  <c r="J15" i="52" s="1"/>
  <c r="I15" i="52" a="1"/>
  <c r="I15" i="52" s="1"/>
  <c r="H15" i="52" a="1"/>
  <c r="H15" i="52" s="1"/>
  <c r="G15" i="52" a="1"/>
  <c r="G15" i="52" s="1"/>
  <c r="F15" i="52" a="1"/>
  <c r="F15" i="52" s="1"/>
  <c r="E15" i="52" a="1"/>
  <c r="E15" i="52" s="1"/>
  <c r="D15" i="52" a="1"/>
  <c r="D15" i="52" s="1"/>
  <c r="C15" i="52"/>
  <c r="W14" i="52" a="1"/>
  <c r="W14" i="52" s="1"/>
  <c r="V14" i="52" a="1"/>
  <c r="V14" i="52" s="1"/>
  <c r="U14" i="52" a="1"/>
  <c r="U14" i="52" s="1"/>
  <c r="T14" i="52" a="1"/>
  <c r="T14" i="52" s="1"/>
  <c r="S14" i="52" a="1"/>
  <c r="S14" i="52" s="1"/>
  <c r="R14" i="52" a="1"/>
  <c r="R14" i="52" s="1"/>
  <c r="Q14" i="52" a="1"/>
  <c r="Q14" i="52" s="1"/>
  <c r="P14" i="52" a="1"/>
  <c r="P14" i="52" s="1"/>
  <c r="O14" i="52" a="1"/>
  <c r="O14" i="52" s="1"/>
  <c r="N14" i="52" a="1"/>
  <c r="N14" i="52" s="1"/>
  <c r="M14" i="52" a="1"/>
  <c r="M14" i="52" s="1"/>
  <c r="L14" i="52" a="1"/>
  <c r="L14" i="52" s="1"/>
  <c r="K14" i="52" a="1"/>
  <c r="K14" i="52" s="1"/>
  <c r="J14" i="52" a="1"/>
  <c r="J14" i="52" s="1"/>
  <c r="I14" i="52" a="1"/>
  <c r="I14" i="52" s="1"/>
  <c r="H14" i="52" a="1"/>
  <c r="H14" i="52" s="1"/>
  <c r="G14" i="52" a="1"/>
  <c r="G14" i="52" s="1"/>
  <c r="F14" i="52" a="1"/>
  <c r="F14" i="52" s="1"/>
  <c r="E14" i="52" a="1"/>
  <c r="E14" i="52" s="1"/>
  <c r="D14" i="52" a="1"/>
  <c r="D14" i="52" s="1"/>
  <c r="C14" i="52"/>
  <c r="W13" i="52" a="1"/>
  <c r="W13" i="52" s="1"/>
  <c r="V13" i="52" a="1"/>
  <c r="V13" i="52" s="1"/>
  <c r="U13" i="52" a="1"/>
  <c r="U13" i="52" s="1"/>
  <c r="T13" i="52" a="1"/>
  <c r="T13" i="52" s="1"/>
  <c r="S13" i="52" a="1"/>
  <c r="S13" i="52" s="1"/>
  <c r="R13" i="52" a="1"/>
  <c r="R13" i="52" s="1"/>
  <c r="Q13" i="52" a="1"/>
  <c r="Q13" i="52" s="1"/>
  <c r="P13" i="52" a="1"/>
  <c r="P13" i="52" s="1"/>
  <c r="O13" i="52" a="1"/>
  <c r="O13" i="52" s="1"/>
  <c r="N13" i="52" a="1"/>
  <c r="N13" i="52" s="1"/>
  <c r="M13" i="52" a="1"/>
  <c r="M13" i="52" s="1"/>
  <c r="L13" i="52" a="1"/>
  <c r="L13" i="52" s="1"/>
  <c r="K13" i="52" a="1"/>
  <c r="K13" i="52" s="1"/>
  <c r="J13" i="52" a="1"/>
  <c r="J13" i="52" s="1"/>
  <c r="I13" i="52" a="1"/>
  <c r="I13" i="52" s="1"/>
  <c r="H13" i="52" a="1"/>
  <c r="H13" i="52" s="1"/>
  <c r="G13" i="52" a="1"/>
  <c r="G13" i="52" s="1"/>
  <c r="F13" i="52" a="1"/>
  <c r="F13" i="52" s="1"/>
  <c r="E13" i="52" a="1"/>
  <c r="E13" i="52" s="1"/>
  <c r="D13" i="52" a="1"/>
  <c r="D13" i="52" s="1"/>
  <c r="C13" i="52"/>
  <c r="W12" i="52" a="1"/>
  <c r="W12" i="52" s="1"/>
  <c r="V12" i="52" a="1"/>
  <c r="V12" i="52" s="1"/>
  <c r="U12" i="52" a="1"/>
  <c r="U12" i="52" s="1"/>
  <c r="T12" i="52" a="1"/>
  <c r="T12" i="52" s="1"/>
  <c r="S12" i="52" a="1"/>
  <c r="S12" i="52" s="1"/>
  <c r="R12" i="52" a="1"/>
  <c r="R12" i="52" s="1"/>
  <c r="Q12" i="52" a="1"/>
  <c r="Q12" i="52" s="1"/>
  <c r="P12" i="52" a="1"/>
  <c r="P12" i="52" s="1"/>
  <c r="O12" i="52" a="1"/>
  <c r="O12" i="52" s="1"/>
  <c r="N12" i="52" a="1"/>
  <c r="N12" i="52" s="1"/>
  <c r="M12" i="52" a="1"/>
  <c r="M12" i="52" s="1"/>
  <c r="L12" i="52" a="1"/>
  <c r="L12" i="52" s="1"/>
  <c r="K12" i="52" a="1"/>
  <c r="K12" i="52" s="1"/>
  <c r="J12" i="52" a="1"/>
  <c r="J12" i="52" s="1"/>
  <c r="I12" i="52" a="1"/>
  <c r="I12" i="52" s="1"/>
  <c r="H12" i="52" a="1"/>
  <c r="H12" i="52" s="1"/>
  <c r="G12" i="52" a="1"/>
  <c r="G12" i="52" s="1"/>
  <c r="F12" i="52" a="1"/>
  <c r="F12" i="52" s="1"/>
  <c r="E12" i="52" a="1"/>
  <c r="E12" i="52" s="1"/>
  <c r="D12" i="52" a="1"/>
  <c r="D12" i="52" s="1"/>
  <c r="C12" i="52"/>
  <c r="W11" i="52" a="1"/>
  <c r="W11" i="52" s="1"/>
  <c r="V11" i="52" a="1"/>
  <c r="V11" i="52" s="1"/>
  <c r="U11" i="52" a="1"/>
  <c r="U11" i="52" s="1"/>
  <c r="T11" i="52" a="1"/>
  <c r="T11" i="52" s="1"/>
  <c r="S11" i="52" a="1"/>
  <c r="S11" i="52" s="1"/>
  <c r="R11" i="52" a="1"/>
  <c r="R11" i="52" s="1"/>
  <c r="Q11" i="52" a="1"/>
  <c r="Q11" i="52" s="1"/>
  <c r="P11" i="52" a="1"/>
  <c r="P11" i="52" s="1"/>
  <c r="O11" i="52" a="1"/>
  <c r="O11" i="52" s="1"/>
  <c r="N11" i="52" a="1"/>
  <c r="N11" i="52" s="1"/>
  <c r="M11" i="52" a="1"/>
  <c r="M11" i="52" s="1"/>
  <c r="L11" i="52" a="1"/>
  <c r="L11" i="52" s="1"/>
  <c r="K11" i="52" a="1"/>
  <c r="K11" i="52" s="1"/>
  <c r="J11" i="52" a="1"/>
  <c r="J11" i="52" s="1"/>
  <c r="I11" i="52" a="1"/>
  <c r="I11" i="52" s="1"/>
  <c r="H11" i="52" a="1"/>
  <c r="H11" i="52" s="1"/>
  <c r="G11" i="52" a="1"/>
  <c r="G11" i="52" s="1"/>
  <c r="F11" i="52" a="1"/>
  <c r="F11" i="52" s="1"/>
  <c r="E11" i="52" a="1"/>
  <c r="E11" i="52" s="1"/>
  <c r="D11" i="52" a="1"/>
  <c r="D11" i="52" s="1"/>
  <c r="C11" i="52"/>
  <c r="W10" i="52" a="1"/>
  <c r="W10" i="52" s="1"/>
  <c r="V10" i="52" a="1"/>
  <c r="V10" i="52" s="1"/>
  <c r="U10" i="52" a="1"/>
  <c r="U10" i="52" s="1"/>
  <c r="T10" i="52" a="1"/>
  <c r="T10" i="52" s="1"/>
  <c r="S10" i="52" a="1"/>
  <c r="S10" i="52" s="1"/>
  <c r="R10" i="52" a="1"/>
  <c r="R10" i="52" s="1"/>
  <c r="Q10" i="52" a="1"/>
  <c r="Q10" i="52" s="1"/>
  <c r="P10" i="52" a="1"/>
  <c r="P10" i="52" s="1"/>
  <c r="O10" i="52" a="1"/>
  <c r="O10" i="52" s="1"/>
  <c r="N10" i="52" a="1"/>
  <c r="N10" i="52" s="1"/>
  <c r="M10" i="52" a="1"/>
  <c r="M10" i="52" s="1"/>
  <c r="L10" i="52" a="1"/>
  <c r="L10" i="52" s="1"/>
  <c r="K10" i="52" a="1"/>
  <c r="K10" i="52" s="1"/>
  <c r="J10" i="52" a="1"/>
  <c r="J10" i="52" s="1"/>
  <c r="I10" i="52" a="1"/>
  <c r="I10" i="52" s="1"/>
  <c r="H10" i="52" a="1"/>
  <c r="H10" i="52" s="1"/>
  <c r="G10" i="52" a="1"/>
  <c r="G10" i="52" s="1"/>
  <c r="F10" i="52" a="1"/>
  <c r="F10" i="52" s="1"/>
  <c r="E10" i="52" a="1"/>
  <c r="E10" i="52" s="1"/>
  <c r="D10" i="52" a="1"/>
  <c r="D10" i="52" s="1"/>
  <c r="C10" i="52"/>
  <c r="W9" i="52" a="1"/>
  <c r="W9" i="52" s="1"/>
  <c r="V9" i="52" a="1"/>
  <c r="V9" i="52" s="1"/>
  <c r="U9" i="52" a="1"/>
  <c r="U9" i="52" s="1"/>
  <c r="T9" i="52" a="1"/>
  <c r="T9" i="52" s="1"/>
  <c r="S9" i="52" a="1"/>
  <c r="S9" i="52" s="1"/>
  <c r="R9" i="52" a="1"/>
  <c r="R9" i="52" s="1"/>
  <c r="Q9" i="52" a="1"/>
  <c r="Q9" i="52" s="1"/>
  <c r="P9" i="52" a="1"/>
  <c r="P9" i="52" s="1"/>
  <c r="O9" i="52" a="1"/>
  <c r="O9" i="52" s="1"/>
  <c r="N9" i="52" a="1"/>
  <c r="N9" i="52" s="1"/>
  <c r="M9" i="52" a="1"/>
  <c r="M9" i="52" s="1"/>
  <c r="L9" i="52" a="1"/>
  <c r="L9" i="52" s="1"/>
  <c r="K9" i="52" a="1"/>
  <c r="K9" i="52" s="1"/>
  <c r="J9" i="52" a="1"/>
  <c r="J9" i="52" s="1"/>
  <c r="I9" i="52" a="1"/>
  <c r="I9" i="52" s="1"/>
  <c r="H9" i="52" a="1"/>
  <c r="H9" i="52" s="1"/>
  <c r="G9" i="52" a="1"/>
  <c r="G9" i="52" s="1"/>
  <c r="F9" i="52" a="1"/>
  <c r="F9" i="52" s="1"/>
  <c r="E9" i="52" a="1"/>
  <c r="E9" i="52" s="1"/>
  <c r="D9" i="52" a="1"/>
  <c r="D9" i="52" s="1"/>
  <c r="C9" i="52"/>
  <c r="C8" i="52"/>
  <c r="C7" i="52"/>
  <c r="C6" i="52"/>
  <c r="C5" i="52"/>
  <c r="C4" i="52"/>
  <c r="W21" i="51" a="1"/>
  <c r="W21" i="51" s="1"/>
  <c r="V21" i="51" a="1"/>
  <c r="V21" i="51" s="1"/>
  <c r="U21" i="51" a="1"/>
  <c r="U21" i="51" s="1"/>
  <c r="T21" i="51" a="1"/>
  <c r="T21" i="51" s="1"/>
  <c r="S21" i="51" a="1"/>
  <c r="S21" i="51" s="1"/>
  <c r="R21" i="51" a="1"/>
  <c r="R21" i="51" s="1"/>
  <c r="Q21" i="51" a="1"/>
  <c r="Q21" i="51" s="1"/>
  <c r="P21" i="51" a="1"/>
  <c r="P21" i="51" s="1"/>
  <c r="O21" i="51" a="1"/>
  <c r="O21" i="51" s="1"/>
  <c r="N21" i="51" a="1"/>
  <c r="N21" i="51" s="1"/>
  <c r="M21" i="51" a="1"/>
  <c r="M21" i="51" s="1"/>
  <c r="L21" i="51" a="1"/>
  <c r="L21" i="51" s="1"/>
  <c r="K21" i="51" a="1"/>
  <c r="K21" i="51" s="1"/>
  <c r="J21" i="51" a="1"/>
  <c r="J21" i="51" s="1"/>
  <c r="I21" i="51" a="1"/>
  <c r="I21" i="51" s="1"/>
  <c r="H21" i="51" a="1"/>
  <c r="H21" i="51" s="1"/>
  <c r="G21" i="51" a="1"/>
  <c r="G21" i="51" s="1"/>
  <c r="F21" i="51" a="1"/>
  <c r="F21" i="51" s="1"/>
  <c r="E21" i="51" a="1"/>
  <c r="E21" i="51" s="1"/>
  <c r="D21" i="51" a="1"/>
  <c r="D21" i="51" s="1"/>
  <c r="C21" i="51"/>
  <c r="W20" i="51" a="1"/>
  <c r="W20" i="51" s="1"/>
  <c r="V20" i="51" a="1"/>
  <c r="V20" i="51" s="1"/>
  <c r="U20" i="51" a="1"/>
  <c r="U20" i="51" s="1"/>
  <c r="T20" i="51" a="1"/>
  <c r="T20" i="51" s="1"/>
  <c r="S20" i="51" a="1"/>
  <c r="S20" i="51" s="1"/>
  <c r="R20" i="51" a="1"/>
  <c r="R20" i="51" s="1"/>
  <c r="Q20" i="51" a="1"/>
  <c r="Q20" i="51" s="1"/>
  <c r="P20" i="51" a="1"/>
  <c r="P20" i="51" s="1"/>
  <c r="O20" i="51" a="1"/>
  <c r="O20" i="51" s="1"/>
  <c r="N20" i="51" a="1"/>
  <c r="N20" i="51" s="1"/>
  <c r="M20" i="51" a="1"/>
  <c r="M20" i="51" s="1"/>
  <c r="L20" i="51" a="1"/>
  <c r="L20" i="51" s="1"/>
  <c r="K20" i="51" a="1"/>
  <c r="K20" i="51" s="1"/>
  <c r="J20" i="51" a="1"/>
  <c r="J20" i="51" s="1"/>
  <c r="I20" i="51" a="1"/>
  <c r="I20" i="51" s="1"/>
  <c r="H20" i="51" a="1"/>
  <c r="H20" i="51" s="1"/>
  <c r="G20" i="51" a="1"/>
  <c r="G20" i="51" s="1"/>
  <c r="F20" i="51" a="1"/>
  <c r="F20" i="51" s="1"/>
  <c r="E20" i="51" a="1"/>
  <c r="E20" i="51" s="1"/>
  <c r="D20" i="51" a="1"/>
  <c r="D20" i="51" s="1"/>
  <c r="C20" i="51"/>
  <c r="W19" i="51" a="1"/>
  <c r="W19" i="51" s="1"/>
  <c r="V19" i="51" a="1"/>
  <c r="V19" i="51" s="1"/>
  <c r="U19" i="51" a="1"/>
  <c r="U19" i="51" s="1"/>
  <c r="T19" i="51" a="1"/>
  <c r="T19" i="51" s="1"/>
  <c r="S19" i="51" a="1"/>
  <c r="S19" i="51" s="1"/>
  <c r="R19" i="51" a="1"/>
  <c r="R19" i="51" s="1"/>
  <c r="Q19" i="51" a="1"/>
  <c r="Q19" i="51" s="1"/>
  <c r="P19" i="51" a="1"/>
  <c r="P19" i="51" s="1"/>
  <c r="O19" i="51" a="1"/>
  <c r="O19" i="51" s="1"/>
  <c r="N19" i="51" a="1"/>
  <c r="N19" i="51" s="1"/>
  <c r="M19" i="51" a="1"/>
  <c r="M19" i="51" s="1"/>
  <c r="L19" i="51" a="1"/>
  <c r="L19" i="51" s="1"/>
  <c r="K19" i="51" a="1"/>
  <c r="K19" i="51" s="1"/>
  <c r="J19" i="51" a="1"/>
  <c r="J19" i="51" s="1"/>
  <c r="I19" i="51" a="1"/>
  <c r="I19" i="51" s="1"/>
  <c r="H19" i="51" a="1"/>
  <c r="H19" i="51" s="1"/>
  <c r="G19" i="51" a="1"/>
  <c r="G19" i="51" s="1"/>
  <c r="F19" i="51" a="1"/>
  <c r="F19" i="51" s="1"/>
  <c r="E19" i="51" a="1"/>
  <c r="E19" i="51" s="1"/>
  <c r="D19" i="51" a="1"/>
  <c r="D19" i="51" s="1"/>
  <c r="C19" i="51"/>
  <c r="W18" i="51" a="1"/>
  <c r="W18" i="51" s="1"/>
  <c r="V18" i="51" a="1"/>
  <c r="V18" i="51" s="1"/>
  <c r="U18" i="51" a="1"/>
  <c r="U18" i="51" s="1"/>
  <c r="T18" i="51" a="1"/>
  <c r="T18" i="51" s="1"/>
  <c r="S18" i="51" a="1"/>
  <c r="S18" i="51" s="1"/>
  <c r="R18" i="51" a="1"/>
  <c r="R18" i="51" s="1"/>
  <c r="Q18" i="51" a="1"/>
  <c r="Q18" i="51" s="1"/>
  <c r="P18" i="51" a="1"/>
  <c r="P18" i="51" s="1"/>
  <c r="O18" i="51" a="1"/>
  <c r="O18" i="51" s="1"/>
  <c r="N18" i="51" a="1"/>
  <c r="N18" i="51" s="1"/>
  <c r="M18" i="51" a="1"/>
  <c r="M18" i="51" s="1"/>
  <c r="L18" i="51" a="1"/>
  <c r="L18" i="51" s="1"/>
  <c r="K18" i="51" a="1"/>
  <c r="K18" i="51" s="1"/>
  <c r="J18" i="51" a="1"/>
  <c r="J18" i="51" s="1"/>
  <c r="I18" i="51" a="1"/>
  <c r="I18" i="51" s="1"/>
  <c r="H18" i="51" a="1"/>
  <c r="H18" i="51" s="1"/>
  <c r="G18" i="51" a="1"/>
  <c r="G18" i="51" s="1"/>
  <c r="F18" i="51" a="1"/>
  <c r="F18" i="51" s="1"/>
  <c r="E18" i="51" a="1"/>
  <c r="E18" i="51" s="1"/>
  <c r="D18" i="51" a="1"/>
  <c r="D18" i="51" s="1"/>
  <c r="C18" i="51"/>
  <c r="W17" i="51" a="1"/>
  <c r="W17" i="51" s="1"/>
  <c r="V17" i="51" a="1"/>
  <c r="V17" i="51" s="1"/>
  <c r="U17" i="51" a="1"/>
  <c r="U17" i="51" s="1"/>
  <c r="T17" i="51" a="1"/>
  <c r="T17" i="51" s="1"/>
  <c r="S17" i="51" a="1"/>
  <c r="S17" i="51" s="1"/>
  <c r="R17" i="51" a="1"/>
  <c r="R17" i="51" s="1"/>
  <c r="Q17" i="51" a="1"/>
  <c r="Q17" i="51" s="1"/>
  <c r="P17" i="51" a="1"/>
  <c r="P17" i="51" s="1"/>
  <c r="O17" i="51" a="1"/>
  <c r="O17" i="51" s="1"/>
  <c r="N17" i="51" a="1"/>
  <c r="N17" i="51" s="1"/>
  <c r="M17" i="51" a="1"/>
  <c r="M17" i="51" s="1"/>
  <c r="L17" i="51" a="1"/>
  <c r="L17" i="51" s="1"/>
  <c r="K17" i="51" a="1"/>
  <c r="K17" i="51" s="1"/>
  <c r="J17" i="51" a="1"/>
  <c r="J17" i="51" s="1"/>
  <c r="I17" i="51" a="1"/>
  <c r="I17" i="51" s="1"/>
  <c r="H17" i="51" a="1"/>
  <c r="H17" i="51" s="1"/>
  <c r="G17" i="51" a="1"/>
  <c r="G17" i="51" s="1"/>
  <c r="F17" i="51" a="1"/>
  <c r="F17" i="51" s="1"/>
  <c r="E17" i="51" a="1"/>
  <c r="E17" i="51" s="1"/>
  <c r="D17" i="51" a="1"/>
  <c r="D17" i="51" s="1"/>
  <c r="C17" i="51"/>
  <c r="W16" i="51" a="1"/>
  <c r="W16" i="51" s="1"/>
  <c r="V16" i="51" a="1"/>
  <c r="V16" i="51" s="1"/>
  <c r="U16" i="51" a="1"/>
  <c r="U16" i="51" s="1"/>
  <c r="T16" i="51" a="1"/>
  <c r="T16" i="51" s="1"/>
  <c r="S16" i="51" a="1"/>
  <c r="S16" i="51" s="1"/>
  <c r="R16" i="51" a="1"/>
  <c r="R16" i="51" s="1"/>
  <c r="Q16" i="51" a="1"/>
  <c r="Q16" i="51" s="1"/>
  <c r="P16" i="51" a="1"/>
  <c r="P16" i="51" s="1"/>
  <c r="O16" i="51" a="1"/>
  <c r="O16" i="51" s="1"/>
  <c r="N16" i="51" a="1"/>
  <c r="N16" i="51" s="1"/>
  <c r="M16" i="51" a="1"/>
  <c r="M16" i="51" s="1"/>
  <c r="L16" i="51" a="1"/>
  <c r="L16" i="51" s="1"/>
  <c r="K16" i="51" a="1"/>
  <c r="K16" i="51" s="1"/>
  <c r="J16" i="51" a="1"/>
  <c r="J16" i="51" s="1"/>
  <c r="I16" i="51" a="1"/>
  <c r="I16" i="51" s="1"/>
  <c r="H16" i="51" a="1"/>
  <c r="H16" i="51" s="1"/>
  <c r="G16" i="51" a="1"/>
  <c r="G16" i="51" s="1"/>
  <c r="F16" i="51" a="1"/>
  <c r="F16" i="51" s="1"/>
  <c r="E16" i="51" a="1"/>
  <c r="E16" i="51" s="1"/>
  <c r="D16" i="51" a="1"/>
  <c r="D16" i="51" s="1"/>
  <c r="C16" i="51"/>
  <c r="W15" i="51" a="1"/>
  <c r="W15" i="51" s="1"/>
  <c r="V15" i="51" a="1"/>
  <c r="V15" i="51" s="1"/>
  <c r="U15" i="51" a="1"/>
  <c r="U15" i="51" s="1"/>
  <c r="T15" i="51" a="1"/>
  <c r="T15" i="51" s="1"/>
  <c r="S15" i="51" a="1"/>
  <c r="S15" i="51" s="1"/>
  <c r="R15" i="51" a="1"/>
  <c r="R15" i="51" s="1"/>
  <c r="Q15" i="51" a="1"/>
  <c r="Q15" i="51" s="1"/>
  <c r="P15" i="51" a="1"/>
  <c r="P15" i="51" s="1"/>
  <c r="O15" i="51" a="1"/>
  <c r="O15" i="51" s="1"/>
  <c r="N15" i="51" a="1"/>
  <c r="N15" i="51" s="1"/>
  <c r="M15" i="51" a="1"/>
  <c r="M15" i="51" s="1"/>
  <c r="L15" i="51" a="1"/>
  <c r="L15" i="51" s="1"/>
  <c r="K15" i="51" a="1"/>
  <c r="K15" i="51" s="1"/>
  <c r="J15" i="51" a="1"/>
  <c r="J15" i="51" s="1"/>
  <c r="I15" i="51" a="1"/>
  <c r="I15" i="51" s="1"/>
  <c r="H15" i="51" a="1"/>
  <c r="H15" i="51" s="1"/>
  <c r="G15" i="51" a="1"/>
  <c r="G15" i="51" s="1"/>
  <c r="F15" i="51" a="1"/>
  <c r="F15" i="51" s="1"/>
  <c r="E15" i="51" a="1"/>
  <c r="E15" i="51" s="1"/>
  <c r="D15" i="51" a="1"/>
  <c r="D15" i="51" s="1"/>
  <c r="C15" i="51"/>
  <c r="W14" i="51" a="1"/>
  <c r="W14" i="51" s="1"/>
  <c r="V14" i="51" a="1"/>
  <c r="V14" i="51" s="1"/>
  <c r="U14" i="51" a="1"/>
  <c r="U14" i="51" s="1"/>
  <c r="T14" i="51" a="1"/>
  <c r="T14" i="51" s="1"/>
  <c r="S14" i="51" a="1"/>
  <c r="S14" i="51" s="1"/>
  <c r="R14" i="51" a="1"/>
  <c r="R14" i="51" s="1"/>
  <c r="Q14" i="51" a="1"/>
  <c r="Q14" i="51" s="1"/>
  <c r="P14" i="51" a="1"/>
  <c r="P14" i="51" s="1"/>
  <c r="O14" i="51" a="1"/>
  <c r="O14" i="51" s="1"/>
  <c r="N14" i="51" a="1"/>
  <c r="N14" i="51" s="1"/>
  <c r="M14" i="51" a="1"/>
  <c r="M14" i="51" s="1"/>
  <c r="L14" i="51" a="1"/>
  <c r="L14" i="51" s="1"/>
  <c r="K14" i="51" a="1"/>
  <c r="K14" i="51" s="1"/>
  <c r="J14" i="51" a="1"/>
  <c r="J14" i="51" s="1"/>
  <c r="I14" i="51" a="1"/>
  <c r="I14" i="51" s="1"/>
  <c r="H14" i="51" a="1"/>
  <c r="H14" i="51" s="1"/>
  <c r="G14" i="51" a="1"/>
  <c r="G14" i="51" s="1"/>
  <c r="F14" i="51" a="1"/>
  <c r="F14" i="51" s="1"/>
  <c r="E14" i="51" a="1"/>
  <c r="E14" i="51" s="1"/>
  <c r="D14" i="51" a="1"/>
  <c r="D14" i="51" s="1"/>
  <c r="C14" i="51"/>
  <c r="W13" i="51" a="1"/>
  <c r="W13" i="51" s="1"/>
  <c r="V13" i="51" a="1"/>
  <c r="V13" i="51" s="1"/>
  <c r="U13" i="51" a="1"/>
  <c r="U13" i="51" s="1"/>
  <c r="T13" i="51" a="1"/>
  <c r="T13" i="51" s="1"/>
  <c r="S13" i="51" a="1"/>
  <c r="S13" i="51" s="1"/>
  <c r="R13" i="51" a="1"/>
  <c r="R13" i="51" s="1"/>
  <c r="Q13" i="51" a="1"/>
  <c r="Q13" i="51" s="1"/>
  <c r="P13" i="51" a="1"/>
  <c r="P13" i="51" s="1"/>
  <c r="O13" i="51" a="1"/>
  <c r="O13" i="51" s="1"/>
  <c r="N13" i="51" a="1"/>
  <c r="N13" i="51" s="1"/>
  <c r="M13" i="51" a="1"/>
  <c r="M13" i="51" s="1"/>
  <c r="L13" i="51" a="1"/>
  <c r="L13" i="51" s="1"/>
  <c r="K13" i="51" a="1"/>
  <c r="K13" i="51" s="1"/>
  <c r="J13" i="51" a="1"/>
  <c r="J13" i="51" s="1"/>
  <c r="I13" i="51" a="1"/>
  <c r="I13" i="51" s="1"/>
  <c r="H13" i="51" a="1"/>
  <c r="H13" i="51" s="1"/>
  <c r="G13" i="51" a="1"/>
  <c r="G13" i="51" s="1"/>
  <c r="F13" i="51" a="1"/>
  <c r="F13" i="51" s="1"/>
  <c r="E13" i="51" a="1"/>
  <c r="E13" i="51" s="1"/>
  <c r="D13" i="51" a="1"/>
  <c r="D13" i="51" s="1"/>
  <c r="C13" i="51"/>
  <c r="W12" i="51" a="1"/>
  <c r="W12" i="51" s="1"/>
  <c r="V12" i="51" a="1"/>
  <c r="V12" i="51" s="1"/>
  <c r="U12" i="51" a="1"/>
  <c r="U12" i="51" s="1"/>
  <c r="T12" i="51" a="1"/>
  <c r="T12" i="51" s="1"/>
  <c r="S12" i="51" a="1"/>
  <c r="S12" i="51" s="1"/>
  <c r="R12" i="51" a="1"/>
  <c r="R12" i="51" s="1"/>
  <c r="Q12" i="51" a="1"/>
  <c r="Q12" i="51" s="1"/>
  <c r="P12" i="51" a="1"/>
  <c r="P12" i="51" s="1"/>
  <c r="O12" i="51" a="1"/>
  <c r="O12" i="51" s="1"/>
  <c r="N12" i="51" a="1"/>
  <c r="N12" i="51" s="1"/>
  <c r="M12" i="51" a="1"/>
  <c r="M12" i="51" s="1"/>
  <c r="L12" i="51" a="1"/>
  <c r="L12" i="51" s="1"/>
  <c r="K12" i="51" a="1"/>
  <c r="K12" i="51" s="1"/>
  <c r="J12" i="51" a="1"/>
  <c r="J12" i="51" s="1"/>
  <c r="I12" i="51" a="1"/>
  <c r="I12" i="51" s="1"/>
  <c r="H12" i="51" a="1"/>
  <c r="H12" i="51" s="1"/>
  <c r="G12" i="51" a="1"/>
  <c r="G12" i="51" s="1"/>
  <c r="F12" i="51" a="1"/>
  <c r="F12" i="51" s="1"/>
  <c r="E12" i="51" a="1"/>
  <c r="E12" i="51" s="1"/>
  <c r="D12" i="51" a="1"/>
  <c r="D12" i="51" s="1"/>
  <c r="C12" i="51"/>
  <c r="W11" i="51" a="1"/>
  <c r="W11" i="51" s="1"/>
  <c r="V11" i="51" a="1"/>
  <c r="V11" i="51" s="1"/>
  <c r="U11" i="51" a="1"/>
  <c r="U11" i="51" s="1"/>
  <c r="T11" i="51" a="1"/>
  <c r="T11" i="51" s="1"/>
  <c r="S11" i="51" a="1"/>
  <c r="S11" i="51" s="1"/>
  <c r="R11" i="51" a="1"/>
  <c r="R11" i="51" s="1"/>
  <c r="Q11" i="51" a="1"/>
  <c r="Q11" i="51" s="1"/>
  <c r="P11" i="51" a="1"/>
  <c r="P11" i="51" s="1"/>
  <c r="O11" i="51" a="1"/>
  <c r="O11" i="51" s="1"/>
  <c r="N11" i="51" a="1"/>
  <c r="N11" i="51" s="1"/>
  <c r="M11" i="51" a="1"/>
  <c r="M11" i="51" s="1"/>
  <c r="L11" i="51" a="1"/>
  <c r="L11" i="51" s="1"/>
  <c r="K11" i="51" a="1"/>
  <c r="K11" i="51" s="1"/>
  <c r="J11" i="51" a="1"/>
  <c r="J11" i="51" s="1"/>
  <c r="I11" i="51" a="1"/>
  <c r="I11" i="51" s="1"/>
  <c r="H11" i="51" a="1"/>
  <c r="H11" i="51" s="1"/>
  <c r="G11" i="51" a="1"/>
  <c r="G11" i="51" s="1"/>
  <c r="F11" i="51" a="1"/>
  <c r="F11" i="51" s="1"/>
  <c r="E11" i="51" a="1"/>
  <c r="E11" i="51" s="1"/>
  <c r="D11" i="51" a="1"/>
  <c r="D11" i="51" s="1"/>
  <c r="C11" i="51"/>
  <c r="W10" i="51" a="1"/>
  <c r="W10" i="51" s="1"/>
  <c r="V10" i="51" a="1"/>
  <c r="V10" i="51" s="1"/>
  <c r="U10" i="51" a="1"/>
  <c r="U10" i="51" s="1"/>
  <c r="T10" i="51" a="1"/>
  <c r="T10" i="51" s="1"/>
  <c r="S10" i="51" a="1"/>
  <c r="S10" i="51" s="1"/>
  <c r="R10" i="51" a="1"/>
  <c r="R10" i="51" s="1"/>
  <c r="Q10" i="51" a="1"/>
  <c r="Q10" i="51" s="1"/>
  <c r="P10" i="51" a="1"/>
  <c r="P10" i="51" s="1"/>
  <c r="O10" i="51" a="1"/>
  <c r="O10" i="51" s="1"/>
  <c r="N10" i="51" a="1"/>
  <c r="N10" i="51" s="1"/>
  <c r="M10" i="51" a="1"/>
  <c r="M10" i="51" s="1"/>
  <c r="L10" i="51" a="1"/>
  <c r="L10" i="51" s="1"/>
  <c r="K10" i="51" a="1"/>
  <c r="K10" i="51" s="1"/>
  <c r="J10" i="51" a="1"/>
  <c r="J10" i="51" s="1"/>
  <c r="I10" i="51" a="1"/>
  <c r="I10" i="51" s="1"/>
  <c r="H10" i="51" a="1"/>
  <c r="H10" i="51" s="1"/>
  <c r="G10" i="51" a="1"/>
  <c r="G10" i="51" s="1"/>
  <c r="F10" i="51" a="1"/>
  <c r="F10" i="51" s="1"/>
  <c r="E10" i="51" a="1"/>
  <c r="E10" i="51" s="1"/>
  <c r="D10" i="51" a="1"/>
  <c r="D10" i="51" s="1"/>
  <c r="C10" i="51"/>
  <c r="W9" i="51" a="1"/>
  <c r="W9" i="51" s="1"/>
  <c r="V9" i="51" a="1"/>
  <c r="V9" i="51" s="1"/>
  <c r="U9" i="51" a="1"/>
  <c r="U9" i="51" s="1"/>
  <c r="T9" i="51" a="1"/>
  <c r="T9" i="51" s="1"/>
  <c r="S9" i="51" a="1"/>
  <c r="S9" i="51" s="1"/>
  <c r="R9" i="51" a="1"/>
  <c r="R9" i="51" s="1"/>
  <c r="Q9" i="51" a="1"/>
  <c r="Q9" i="51" s="1"/>
  <c r="P9" i="51" a="1"/>
  <c r="P9" i="51" s="1"/>
  <c r="O9" i="51" a="1"/>
  <c r="O9" i="51" s="1"/>
  <c r="N9" i="51" a="1"/>
  <c r="N9" i="51" s="1"/>
  <c r="M9" i="51" a="1"/>
  <c r="M9" i="51" s="1"/>
  <c r="L9" i="51" a="1"/>
  <c r="L9" i="51" s="1"/>
  <c r="K9" i="51" a="1"/>
  <c r="K9" i="51" s="1"/>
  <c r="J9" i="51" a="1"/>
  <c r="J9" i="51" s="1"/>
  <c r="I9" i="51" a="1"/>
  <c r="I9" i="51" s="1"/>
  <c r="H9" i="51" a="1"/>
  <c r="H9" i="51" s="1"/>
  <c r="G9" i="51" a="1"/>
  <c r="G9" i="51" s="1"/>
  <c r="F9" i="51" a="1"/>
  <c r="F9" i="51" s="1"/>
  <c r="E9" i="51" a="1"/>
  <c r="E9" i="51" s="1"/>
  <c r="D9" i="51" a="1"/>
  <c r="D9" i="51" s="1"/>
  <c r="C9" i="51"/>
  <c r="W8" i="51" a="1"/>
  <c r="W8" i="51" s="1"/>
  <c r="V8" i="51" a="1"/>
  <c r="V8" i="51" s="1"/>
  <c r="U8" i="51" a="1"/>
  <c r="U8" i="51" s="1"/>
  <c r="T8" i="51" a="1"/>
  <c r="T8" i="51" s="1"/>
  <c r="S8" i="51" a="1"/>
  <c r="S8" i="51" s="1"/>
  <c r="R8" i="51" a="1"/>
  <c r="R8" i="51" s="1"/>
  <c r="Q8" i="51" a="1"/>
  <c r="Q8" i="51" s="1"/>
  <c r="P8" i="51" a="1"/>
  <c r="P8" i="51" s="1"/>
  <c r="O8" i="51" a="1"/>
  <c r="O8" i="51" s="1"/>
  <c r="N8" i="51" a="1"/>
  <c r="N8" i="51" s="1"/>
  <c r="M8" i="51" a="1"/>
  <c r="M8" i="51" s="1"/>
  <c r="L8" i="51" a="1"/>
  <c r="L8" i="51" s="1"/>
  <c r="K8" i="51" a="1"/>
  <c r="K8" i="51" s="1"/>
  <c r="J8" i="51" a="1"/>
  <c r="J8" i="51" s="1"/>
  <c r="I8" i="51" a="1"/>
  <c r="I8" i="51" s="1"/>
  <c r="H8" i="51" a="1"/>
  <c r="H8" i="51" s="1"/>
  <c r="G8" i="51" a="1"/>
  <c r="G8" i="51" s="1"/>
  <c r="F8" i="51" a="1"/>
  <c r="F8" i="51" s="1"/>
  <c r="E8" i="51" a="1"/>
  <c r="E8" i="51" s="1"/>
  <c r="D8" i="51" a="1"/>
  <c r="D8" i="51" s="1"/>
  <c r="C8" i="51"/>
  <c r="W7" i="51" a="1"/>
  <c r="W7" i="51" s="1"/>
  <c r="V7" i="51" a="1"/>
  <c r="V7" i="51" s="1"/>
  <c r="U7" i="51" a="1"/>
  <c r="U7" i="51" s="1"/>
  <c r="T7" i="51" a="1"/>
  <c r="T7" i="51" s="1"/>
  <c r="S7" i="51" a="1"/>
  <c r="S7" i="51" s="1"/>
  <c r="R7" i="51" a="1"/>
  <c r="R7" i="51" s="1"/>
  <c r="Q7" i="51" a="1"/>
  <c r="Q7" i="51" s="1"/>
  <c r="P7" i="51" a="1"/>
  <c r="P7" i="51" s="1"/>
  <c r="O7" i="51" a="1"/>
  <c r="O7" i="51" s="1"/>
  <c r="N7" i="51" a="1"/>
  <c r="N7" i="51" s="1"/>
  <c r="M7" i="51" a="1"/>
  <c r="M7" i="51" s="1"/>
  <c r="L7" i="51" a="1"/>
  <c r="L7" i="51" s="1"/>
  <c r="K7" i="51" a="1"/>
  <c r="K7" i="51" s="1"/>
  <c r="J7" i="51" a="1"/>
  <c r="J7" i="51" s="1"/>
  <c r="I7" i="51" a="1"/>
  <c r="I7" i="51" s="1"/>
  <c r="H7" i="51" a="1"/>
  <c r="H7" i="51" s="1"/>
  <c r="G7" i="51" a="1"/>
  <c r="G7" i="51" s="1"/>
  <c r="F7" i="51" a="1"/>
  <c r="F7" i="51" s="1"/>
  <c r="E7" i="51" a="1"/>
  <c r="E7" i="51" s="1"/>
  <c r="D7" i="51" a="1"/>
  <c r="D7" i="51" s="1"/>
  <c r="C7" i="51"/>
  <c r="C6" i="51"/>
  <c r="C5" i="51"/>
  <c r="C4" i="51"/>
  <c r="W21" i="50" a="1"/>
  <c r="W21" i="50" s="1"/>
  <c r="V21" i="50" a="1"/>
  <c r="V21" i="50" s="1"/>
  <c r="U21" i="50" a="1"/>
  <c r="U21" i="50" s="1"/>
  <c r="T21" i="50" a="1"/>
  <c r="T21" i="50" s="1"/>
  <c r="S21" i="50" a="1"/>
  <c r="S21" i="50" s="1"/>
  <c r="R21" i="50" a="1"/>
  <c r="R21" i="50" s="1"/>
  <c r="Q21" i="50" a="1"/>
  <c r="Q21" i="50" s="1"/>
  <c r="P21" i="50" a="1"/>
  <c r="P21" i="50" s="1"/>
  <c r="O21" i="50" a="1"/>
  <c r="O21" i="50" s="1"/>
  <c r="N21" i="50" a="1"/>
  <c r="N21" i="50" s="1"/>
  <c r="M21" i="50" a="1"/>
  <c r="M21" i="50" s="1"/>
  <c r="L21" i="50" a="1"/>
  <c r="L21" i="50" s="1"/>
  <c r="K21" i="50" a="1"/>
  <c r="K21" i="50" s="1"/>
  <c r="J21" i="50" a="1"/>
  <c r="J21" i="50" s="1"/>
  <c r="I21" i="50" a="1"/>
  <c r="I21" i="50" s="1"/>
  <c r="H21" i="50" a="1"/>
  <c r="H21" i="50" s="1"/>
  <c r="G21" i="50" a="1"/>
  <c r="G21" i="50" s="1"/>
  <c r="F21" i="50" a="1"/>
  <c r="F21" i="50" s="1"/>
  <c r="E21" i="50" a="1"/>
  <c r="E21" i="50" s="1"/>
  <c r="D21" i="50" a="1"/>
  <c r="D21" i="50" s="1"/>
  <c r="C21" i="50"/>
  <c r="W20" i="50" a="1"/>
  <c r="W20" i="50" s="1"/>
  <c r="V20" i="50" a="1"/>
  <c r="V20" i="50" s="1"/>
  <c r="U20" i="50" a="1"/>
  <c r="U20" i="50" s="1"/>
  <c r="T20" i="50" a="1"/>
  <c r="T20" i="50" s="1"/>
  <c r="S20" i="50" a="1"/>
  <c r="S20" i="50" s="1"/>
  <c r="R20" i="50" a="1"/>
  <c r="R20" i="50" s="1"/>
  <c r="Q20" i="50" a="1"/>
  <c r="Q20" i="50" s="1"/>
  <c r="P20" i="50" a="1"/>
  <c r="P20" i="50" s="1"/>
  <c r="O20" i="50" a="1"/>
  <c r="O20" i="50" s="1"/>
  <c r="N20" i="50" a="1"/>
  <c r="N20" i="50" s="1"/>
  <c r="M20" i="50" a="1"/>
  <c r="M20" i="50" s="1"/>
  <c r="L20" i="50" a="1"/>
  <c r="L20" i="50" s="1"/>
  <c r="K20" i="50" a="1"/>
  <c r="K20" i="50" s="1"/>
  <c r="J20" i="50" a="1"/>
  <c r="J20" i="50" s="1"/>
  <c r="I20" i="50" a="1"/>
  <c r="I20" i="50" s="1"/>
  <c r="H20" i="50" a="1"/>
  <c r="H20" i="50" s="1"/>
  <c r="G20" i="50" a="1"/>
  <c r="G20" i="50" s="1"/>
  <c r="F20" i="50" a="1"/>
  <c r="F20" i="50" s="1"/>
  <c r="E20" i="50" a="1"/>
  <c r="E20" i="50" s="1"/>
  <c r="D20" i="50" a="1"/>
  <c r="D20" i="50" s="1"/>
  <c r="C20" i="50"/>
  <c r="W19" i="50" a="1"/>
  <c r="W19" i="50" s="1"/>
  <c r="V19" i="50" a="1"/>
  <c r="V19" i="50" s="1"/>
  <c r="U19" i="50" a="1"/>
  <c r="U19" i="50" s="1"/>
  <c r="T19" i="50" a="1"/>
  <c r="T19" i="50" s="1"/>
  <c r="S19" i="50" a="1"/>
  <c r="S19" i="50" s="1"/>
  <c r="R19" i="50" a="1"/>
  <c r="R19" i="50" s="1"/>
  <c r="Q19" i="50" a="1"/>
  <c r="Q19" i="50" s="1"/>
  <c r="P19" i="50" a="1"/>
  <c r="P19" i="50" s="1"/>
  <c r="O19" i="50" a="1"/>
  <c r="O19" i="50" s="1"/>
  <c r="N19" i="50" a="1"/>
  <c r="N19" i="50" s="1"/>
  <c r="M19" i="50" a="1"/>
  <c r="M19" i="50" s="1"/>
  <c r="L19" i="50" a="1"/>
  <c r="L19" i="50" s="1"/>
  <c r="K19" i="50" a="1"/>
  <c r="K19" i="50" s="1"/>
  <c r="J19" i="50" a="1"/>
  <c r="J19" i="50" s="1"/>
  <c r="I19" i="50" a="1"/>
  <c r="I19" i="50" s="1"/>
  <c r="H19" i="50" a="1"/>
  <c r="H19" i="50" s="1"/>
  <c r="G19" i="50" a="1"/>
  <c r="G19" i="50" s="1"/>
  <c r="F19" i="50" a="1"/>
  <c r="F19" i="50" s="1"/>
  <c r="E19" i="50" a="1"/>
  <c r="E19" i="50" s="1"/>
  <c r="D19" i="50" a="1"/>
  <c r="D19" i="50" s="1"/>
  <c r="C19" i="50"/>
  <c r="W18" i="50" a="1"/>
  <c r="W18" i="50" s="1"/>
  <c r="V18" i="50" a="1"/>
  <c r="V18" i="50" s="1"/>
  <c r="U18" i="50" a="1"/>
  <c r="U18" i="50" s="1"/>
  <c r="T18" i="50" a="1"/>
  <c r="T18" i="50" s="1"/>
  <c r="S18" i="50" a="1"/>
  <c r="S18" i="50" s="1"/>
  <c r="R18" i="50" a="1"/>
  <c r="R18" i="50" s="1"/>
  <c r="Q18" i="50" a="1"/>
  <c r="Q18" i="50" s="1"/>
  <c r="P18" i="50" a="1"/>
  <c r="P18" i="50" s="1"/>
  <c r="O18" i="50" a="1"/>
  <c r="O18" i="50" s="1"/>
  <c r="N18" i="50" a="1"/>
  <c r="N18" i="50" s="1"/>
  <c r="M18" i="50" a="1"/>
  <c r="M18" i="50" s="1"/>
  <c r="L18" i="50" a="1"/>
  <c r="L18" i="50" s="1"/>
  <c r="K18" i="50" a="1"/>
  <c r="K18" i="50" s="1"/>
  <c r="J18" i="50" a="1"/>
  <c r="J18" i="50" s="1"/>
  <c r="I18" i="50" a="1"/>
  <c r="I18" i="50" s="1"/>
  <c r="H18" i="50" a="1"/>
  <c r="H18" i="50" s="1"/>
  <c r="G18" i="50" a="1"/>
  <c r="G18" i="50" s="1"/>
  <c r="F18" i="50" a="1"/>
  <c r="F18" i="50" s="1"/>
  <c r="E18" i="50" a="1"/>
  <c r="E18" i="50" s="1"/>
  <c r="D18" i="50" a="1"/>
  <c r="D18" i="50" s="1"/>
  <c r="C18" i="50"/>
  <c r="W17" i="50" a="1"/>
  <c r="W17" i="50" s="1"/>
  <c r="V17" i="50" a="1"/>
  <c r="V17" i="50" s="1"/>
  <c r="U17" i="50" a="1"/>
  <c r="U17" i="50" s="1"/>
  <c r="T17" i="50" a="1"/>
  <c r="T17" i="50" s="1"/>
  <c r="S17" i="50" a="1"/>
  <c r="S17" i="50" s="1"/>
  <c r="R17" i="50" a="1"/>
  <c r="R17" i="50" s="1"/>
  <c r="Q17" i="50" a="1"/>
  <c r="Q17" i="50" s="1"/>
  <c r="P17" i="50" a="1"/>
  <c r="P17" i="50" s="1"/>
  <c r="O17" i="50" a="1"/>
  <c r="O17" i="50" s="1"/>
  <c r="N17" i="50" a="1"/>
  <c r="N17" i="50" s="1"/>
  <c r="M17" i="50" a="1"/>
  <c r="M17" i="50" s="1"/>
  <c r="L17" i="50" a="1"/>
  <c r="L17" i="50" s="1"/>
  <c r="K17" i="50" a="1"/>
  <c r="K17" i="50" s="1"/>
  <c r="J17" i="50" a="1"/>
  <c r="J17" i="50" s="1"/>
  <c r="I17" i="50" a="1"/>
  <c r="I17" i="50" s="1"/>
  <c r="H17" i="50" a="1"/>
  <c r="H17" i="50" s="1"/>
  <c r="G17" i="50" a="1"/>
  <c r="G17" i="50" s="1"/>
  <c r="F17" i="50" a="1"/>
  <c r="F17" i="50" s="1"/>
  <c r="E17" i="50" a="1"/>
  <c r="E17" i="50" s="1"/>
  <c r="D17" i="50" a="1"/>
  <c r="D17" i="50" s="1"/>
  <c r="C17" i="50"/>
  <c r="W16" i="50" a="1"/>
  <c r="W16" i="50" s="1"/>
  <c r="V16" i="50" a="1"/>
  <c r="V16" i="50" s="1"/>
  <c r="U16" i="50" a="1"/>
  <c r="U16" i="50" s="1"/>
  <c r="T16" i="50" a="1"/>
  <c r="T16" i="50" s="1"/>
  <c r="S16" i="50" a="1"/>
  <c r="S16" i="50" s="1"/>
  <c r="R16" i="50" a="1"/>
  <c r="R16" i="50" s="1"/>
  <c r="Q16" i="50" a="1"/>
  <c r="Q16" i="50" s="1"/>
  <c r="P16" i="50" a="1"/>
  <c r="P16" i="50" s="1"/>
  <c r="O16" i="50" a="1"/>
  <c r="O16" i="50" s="1"/>
  <c r="N16" i="50" a="1"/>
  <c r="N16" i="50" s="1"/>
  <c r="M16" i="50" a="1"/>
  <c r="M16" i="50" s="1"/>
  <c r="L16" i="50" a="1"/>
  <c r="L16" i="50" s="1"/>
  <c r="K16" i="50" a="1"/>
  <c r="K16" i="50" s="1"/>
  <c r="J16" i="50" a="1"/>
  <c r="J16" i="50" s="1"/>
  <c r="I16" i="50" a="1"/>
  <c r="I16" i="50" s="1"/>
  <c r="H16" i="50" a="1"/>
  <c r="H16" i="50" s="1"/>
  <c r="G16" i="50" a="1"/>
  <c r="G16" i="50" s="1"/>
  <c r="F16" i="50" a="1"/>
  <c r="F16" i="50" s="1"/>
  <c r="E16" i="50" a="1"/>
  <c r="E16" i="50" s="1"/>
  <c r="D16" i="50" a="1"/>
  <c r="D16" i="50" s="1"/>
  <c r="C16" i="50"/>
  <c r="W15" i="50" a="1"/>
  <c r="W15" i="50" s="1"/>
  <c r="V15" i="50" a="1"/>
  <c r="V15" i="50" s="1"/>
  <c r="U15" i="50" a="1"/>
  <c r="U15" i="50" s="1"/>
  <c r="T15" i="50" a="1"/>
  <c r="T15" i="50" s="1"/>
  <c r="S15" i="50" a="1"/>
  <c r="S15" i="50" s="1"/>
  <c r="R15" i="50" a="1"/>
  <c r="R15" i="50" s="1"/>
  <c r="Q15" i="50" a="1"/>
  <c r="Q15" i="50" s="1"/>
  <c r="P15" i="50" a="1"/>
  <c r="P15" i="50" s="1"/>
  <c r="O15" i="50" a="1"/>
  <c r="O15" i="50" s="1"/>
  <c r="N15" i="50" a="1"/>
  <c r="N15" i="50" s="1"/>
  <c r="M15" i="50" a="1"/>
  <c r="M15" i="50" s="1"/>
  <c r="L15" i="50" a="1"/>
  <c r="L15" i="50" s="1"/>
  <c r="K15" i="50" a="1"/>
  <c r="K15" i="50" s="1"/>
  <c r="J15" i="50" a="1"/>
  <c r="J15" i="50" s="1"/>
  <c r="I15" i="50" a="1"/>
  <c r="I15" i="50" s="1"/>
  <c r="H15" i="50" a="1"/>
  <c r="H15" i="50" s="1"/>
  <c r="G15" i="50" a="1"/>
  <c r="G15" i="50" s="1"/>
  <c r="F15" i="50" a="1"/>
  <c r="F15" i="50" s="1"/>
  <c r="E15" i="50" a="1"/>
  <c r="E15" i="50" s="1"/>
  <c r="D15" i="50" a="1"/>
  <c r="D15" i="50" s="1"/>
  <c r="C15" i="50"/>
  <c r="W14" i="50" a="1"/>
  <c r="W14" i="50" s="1"/>
  <c r="V14" i="50" a="1"/>
  <c r="V14" i="50" s="1"/>
  <c r="U14" i="50" a="1"/>
  <c r="U14" i="50" s="1"/>
  <c r="T14" i="50" a="1"/>
  <c r="T14" i="50" s="1"/>
  <c r="S14" i="50" a="1"/>
  <c r="S14" i="50" s="1"/>
  <c r="R14" i="50" a="1"/>
  <c r="R14" i="50" s="1"/>
  <c r="Q14" i="50" a="1"/>
  <c r="Q14" i="50" s="1"/>
  <c r="P14" i="50" a="1"/>
  <c r="P14" i="50" s="1"/>
  <c r="O14" i="50" a="1"/>
  <c r="O14" i="50" s="1"/>
  <c r="N14" i="50" a="1"/>
  <c r="N14" i="50" s="1"/>
  <c r="M14" i="50" a="1"/>
  <c r="M14" i="50" s="1"/>
  <c r="L14" i="50" a="1"/>
  <c r="L14" i="50" s="1"/>
  <c r="K14" i="50" a="1"/>
  <c r="K14" i="50" s="1"/>
  <c r="J14" i="50" a="1"/>
  <c r="J14" i="50" s="1"/>
  <c r="I14" i="50" a="1"/>
  <c r="I14" i="50" s="1"/>
  <c r="H14" i="50" a="1"/>
  <c r="H14" i="50" s="1"/>
  <c r="G14" i="50" a="1"/>
  <c r="G14" i="50" s="1"/>
  <c r="F14" i="50" a="1"/>
  <c r="F14" i="50" s="1"/>
  <c r="E14" i="50" a="1"/>
  <c r="E14" i="50" s="1"/>
  <c r="D14" i="50" a="1"/>
  <c r="D14" i="50" s="1"/>
  <c r="C14" i="50"/>
  <c r="W13" i="50" a="1"/>
  <c r="W13" i="50" s="1"/>
  <c r="V13" i="50" a="1"/>
  <c r="V13" i="50" s="1"/>
  <c r="U13" i="50" a="1"/>
  <c r="U13" i="50" s="1"/>
  <c r="T13" i="50" a="1"/>
  <c r="T13" i="50" s="1"/>
  <c r="S13" i="50" a="1"/>
  <c r="S13" i="50" s="1"/>
  <c r="R13" i="50" a="1"/>
  <c r="R13" i="50" s="1"/>
  <c r="Q13" i="50" a="1"/>
  <c r="Q13" i="50" s="1"/>
  <c r="P13" i="50" a="1"/>
  <c r="P13" i="50" s="1"/>
  <c r="O13" i="50" a="1"/>
  <c r="O13" i="50" s="1"/>
  <c r="N13" i="50" a="1"/>
  <c r="N13" i="50" s="1"/>
  <c r="M13" i="50" a="1"/>
  <c r="M13" i="50" s="1"/>
  <c r="L13" i="50" a="1"/>
  <c r="L13" i="50" s="1"/>
  <c r="K13" i="50" a="1"/>
  <c r="K13" i="50" s="1"/>
  <c r="J13" i="50" a="1"/>
  <c r="J13" i="50" s="1"/>
  <c r="I13" i="50" a="1"/>
  <c r="I13" i="50" s="1"/>
  <c r="H13" i="50" a="1"/>
  <c r="H13" i="50" s="1"/>
  <c r="G13" i="50" a="1"/>
  <c r="G13" i="50" s="1"/>
  <c r="F13" i="50" a="1"/>
  <c r="F13" i="50" s="1"/>
  <c r="E13" i="50" a="1"/>
  <c r="E13" i="50" s="1"/>
  <c r="D13" i="50" a="1"/>
  <c r="D13" i="50" s="1"/>
  <c r="C13" i="50"/>
  <c r="W12" i="50" a="1"/>
  <c r="W12" i="50" s="1"/>
  <c r="V12" i="50" a="1"/>
  <c r="V12" i="50" s="1"/>
  <c r="U12" i="50" a="1"/>
  <c r="U12" i="50" s="1"/>
  <c r="T12" i="50" a="1"/>
  <c r="T12" i="50" s="1"/>
  <c r="S12" i="50" a="1"/>
  <c r="S12" i="50" s="1"/>
  <c r="R12" i="50" a="1"/>
  <c r="R12" i="50" s="1"/>
  <c r="Q12" i="50" a="1"/>
  <c r="Q12" i="50" s="1"/>
  <c r="P12" i="50" a="1"/>
  <c r="P12" i="50" s="1"/>
  <c r="O12" i="50" a="1"/>
  <c r="O12" i="50" s="1"/>
  <c r="N12" i="50" a="1"/>
  <c r="N12" i="50" s="1"/>
  <c r="M12" i="50" a="1"/>
  <c r="M12" i="50" s="1"/>
  <c r="L12" i="50" a="1"/>
  <c r="L12" i="50" s="1"/>
  <c r="K12" i="50" a="1"/>
  <c r="K12" i="50" s="1"/>
  <c r="J12" i="50" a="1"/>
  <c r="J12" i="50" s="1"/>
  <c r="I12" i="50" a="1"/>
  <c r="I12" i="50" s="1"/>
  <c r="H12" i="50" a="1"/>
  <c r="H12" i="50" s="1"/>
  <c r="G12" i="50" a="1"/>
  <c r="G12" i="50" s="1"/>
  <c r="F12" i="50" a="1"/>
  <c r="F12" i="50" s="1"/>
  <c r="E12" i="50" a="1"/>
  <c r="E12" i="50" s="1"/>
  <c r="D12" i="50" a="1"/>
  <c r="D12" i="50" s="1"/>
  <c r="C12" i="50"/>
  <c r="W11" i="50" a="1"/>
  <c r="W11" i="50" s="1"/>
  <c r="V11" i="50" a="1"/>
  <c r="V11" i="50" s="1"/>
  <c r="U11" i="50" a="1"/>
  <c r="U11" i="50" s="1"/>
  <c r="T11" i="50" a="1"/>
  <c r="T11" i="50" s="1"/>
  <c r="S11" i="50" a="1"/>
  <c r="S11" i="50" s="1"/>
  <c r="R11" i="50" a="1"/>
  <c r="R11" i="50" s="1"/>
  <c r="Q11" i="50" a="1"/>
  <c r="Q11" i="50" s="1"/>
  <c r="P11" i="50" a="1"/>
  <c r="P11" i="50" s="1"/>
  <c r="O11" i="50" a="1"/>
  <c r="O11" i="50" s="1"/>
  <c r="N11" i="50" a="1"/>
  <c r="N11" i="50" s="1"/>
  <c r="M11" i="50" a="1"/>
  <c r="M11" i="50" s="1"/>
  <c r="L11" i="50" a="1"/>
  <c r="L11" i="50" s="1"/>
  <c r="K11" i="50" a="1"/>
  <c r="K11" i="50" s="1"/>
  <c r="J11" i="50" a="1"/>
  <c r="J11" i="50" s="1"/>
  <c r="I11" i="50" a="1"/>
  <c r="I11" i="50" s="1"/>
  <c r="H11" i="50" a="1"/>
  <c r="H11" i="50" s="1"/>
  <c r="G11" i="50" a="1"/>
  <c r="G11" i="50" s="1"/>
  <c r="F11" i="50" a="1"/>
  <c r="F11" i="50" s="1"/>
  <c r="E11" i="50" a="1"/>
  <c r="E11" i="50" s="1"/>
  <c r="D11" i="50" a="1"/>
  <c r="D11" i="50" s="1"/>
  <c r="C11" i="50"/>
  <c r="W10" i="50" a="1"/>
  <c r="W10" i="50" s="1"/>
  <c r="V10" i="50" a="1"/>
  <c r="V10" i="50" s="1"/>
  <c r="U10" i="50" a="1"/>
  <c r="U10" i="50" s="1"/>
  <c r="T10" i="50" a="1"/>
  <c r="T10" i="50" s="1"/>
  <c r="S10" i="50" a="1"/>
  <c r="S10" i="50" s="1"/>
  <c r="R10" i="50" a="1"/>
  <c r="R10" i="50" s="1"/>
  <c r="Q10" i="50" a="1"/>
  <c r="Q10" i="50" s="1"/>
  <c r="P10" i="50" a="1"/>
  <c r="P10" i="50" s="1"/>
  <c r="O10" i="50" a="1"/>
  <c r="O10" i="50" s="1"/>
  <c r="N10" i="50" a="1"/>
  <c r="N10" i="50" s="1"/>
  <c r="M10" i="50" a="1"/>
  <c r="M10" i="50" s="1"/>
  <c r="L10" i="50" a="1"/>
  <c r="L10" i="50" s="1"/>
  <c r="K10" i="50" a="1"/>
  <c r="K10" i="50" s="1"/>
  <c r="J10" i="50" a="1"/>
  <c r="J10" i="50" s="1"/>
  <c r="I10" i="50" a="1"/>
  <c r="I10" i="50" s="1"/>
  <c r="H10" i="50" a="1"/>
  <c r="H10" i="50" s="1"/>
  <c r="G10" i="50" a="1"/>
  <c r="G10" i="50" s="1"/>
  <c r="F10" i="50" a="1"/>
  <c r="F10" i="50" s="1"/>
  <c r="E10" i="50" a="1"/>
  <c r="E10" i="50" s="1"/>
  <c r="D10" i="50" a="1"/>
  <c r="D10" i="50" s="1"/>
  <c r="C10" i="50"/>
  <c r="W9" i="50" a="1"/>
  <c r="W9" i="50" s="1"/>
  <c r="V9" i="50" a="1"/>
  <c r="V9" i="50" s="1"/>
  <c r="U9" i="50" a="1"/>
  <c r="U9" i="50" s="1"/>
  <c r="T9" i="50" a="1"/>
  <c r="T9" i="50" s="1"/>
  <c r="S9" i="50" a="1"/>
  <c r="S9" i="50" s="1"/>
  <c r="R9" i="50" a="1"/>
  <c r="R9" i="50" s="1"/>
  <c r="Q9" i="50" a="1"/>
  <c r="Q9" i="50" s="1"/>
  <c r="P9" i="50" a="1"/>
  <c r="P9" i="50" s="1"/>
  <c r="O9" i="50" a="1"/>
  <c r="O9" i="50" s="1"/>
  <c r="N9" i="50" a="1"/>
  <c r="N9" i="50" s="1"/>
  <c r="M9" i="50" a="1"/>
  <c r="M9" i="50" s="1"/>
  <c r="L9" i="50" a="1"/>
  <c r="L9" i="50" s="1"/>
  <c r="K9" i="50" a="1"/>
  <c r="K9" i="50" s="1"/>
  <c r="J9" i="50" a="1"/>
  <c r="J9" i="50" s="1"/>
  <c r="I9" i="50" a="1"/>
  <c r="I9" i="50" s="1"/>
  <c r="H9" i="50" a="1"/>
  <c r="H9" i="50" s="1"/>
  <c r="G9" i="50" a="1"/>
  <c r="G9" i="50" s="1"/>
  <c r="F9" i="50" a="1"/>
  <c r="F9" i="50" s="1"/>
  <c r="E9" i="50" a="1"/>
  <c r="E9" i="50" s="1"/>
  <c r="D9" i="50" a="1"/>
  <c r="D9" i="50" s="1"/>
  <c r="C9" i="50"/>
  <c r="W8" i="50" a="1"/>
  <c r="W8" i="50" s="1"/>
  <c r="V8" i="50" a="1"/>
  <c r="V8" i="50" s="1"/>
  <c r="U8" i="50" a="1"/>
  <c r="U8" i="50" s="1"/>
  <c r="T8" i="50" a="1"/>
  <c r="T8" i="50" s="1"/>
  <c r="S8" i="50" a="1"/>
  <c r="S8" i="50" s="1"/>
  <c r="R8" i="50" a="1"/>
  <c r="R8" i="50" s="1"/>
  <c r="Q8" i="50" a="1"/>
  <c r="Q8" i="50" s="1"/>
  <c r="P8" i="50" a="1"/>
  <c r="P8" i="50" s="1"/>
  <c r="O8" i="50" a="1"/>
  <c r="O8" i="50" s="1"/>
  <c r="N8" i="50" a="1"/>
  <c r="N8" i="50" s="1"/>
  <c r="M8" i="50" a="1"/>
  <c r="M8" i="50" s="1"/>
  <c r="L8" i="50" a="1"/>
  <c r="L8" i="50" s="1"/>
  <c r="K8" i="50" a="1"/>
  <c r="K8" i="50" s="1"/>
  <c r="J8" i="50" a="1"/>
  <c r="J8" i="50" s="1"/>
  <c r="I8" i="50" a="1"/>
  <c r="I8" i="50" s="1"/>
  <c r="H8" i="50" a="1"/>
  <c r="H8" i="50" s="1"/>
  <c r="G8" i="50" a="1"/>
  <c r="G8" i="50" s="1"/>
  <c r="F8" i="50" a="1"/>
  <c r="F8" i="50" s="1"/>
  <c r="E8" i="50" a="1"/>
  <c r="E8" i="50" s="1"/>
  <c r="D8" i="50" a="1"/>
  <c r="D8" i="50" s="1"/>
  <c r="C8" i="50"/>
  <c r="W7" i="50" a="1"/>
  <c r="W7" i="50" s="1"/>
  <c r="V7" i="50" a="1"/>
  <c r="V7" i="50" s="1"/>
  <c r="U7" i="50" a="1"/>
  <c r="U7" i="50" s="1"/>
  <c r="T7" i="50" a="1"/>
  <c r="T7" i="50" s="1"/>
  <c r="S7" i="50" a="1"/>
  <c r="S7" i="50" s="1"/>
  <c r="R7" i="50" a="1"/>
  <c r="R7" i="50" s="1"/>
  <c r="Q7" i="50" a="1"/>
  <c r="Q7" i="50" s="1"/>
  <c r="P7" i="50" a="1"/>
  <c r="P7" i="50" s="1"/>
  <c r="O7" i="50" a="1"/>
  <c r="O7" i="50" s="1"/>
  <c r="N7" i="50" a="1"/>
  <c r="N7" i="50" s="1"/>
  <c r="M7" i="50" a="1"/>
  <c r="M7" i="50" s="1"/>
  <c r="L7" i="50" a="1"/>
  <c r="L7" i="50" s="1"/>
  <c r="K7" i="50" a="1"/>
  <c r="K7" i="50" s="1"/>
  <c r="J7" i="50" a="1"/>
  <c r="J7" i="50" s="1"/>
  <c r="I7" i="50" a="1"/>
  <c r="I7" i="50" s="1"/>
  <c r="H7" i="50" a="1"/>
  <c r="H7" i="50" s="1"/>
  <c r="G7" i="50" a="1"/>
  <c r="G7" i="50" s="1"/>
  <c r="F7" i="50" a="1"/>
  <c r="F7" i="50" s="1"/>
  <c r="E7" i="50" a="1"/>
  <c r="E7" i="50" s="1"/>
  <c r="D7" i="50" a="1"/>
  <c r="D7" i="50" s="1"/>
  <c r="C7" i="50"/>
  <c r="C6" i="50"/>
  <c r="C5" i="50"/>
  <c r="C4" i="50"/>
  <c r="W21" i="49" a="1"/>
  <c r="W21" i="49" s="1"/>
  <c r="V21" i="49" a="1"/>
  <c r="V21" i="49" s="1"/>
  <c r="U21" i="49" a="1"/>
  <c r="U21" i="49" s="1"/>
  <c r="T21" i="49" a="1"/>
  <c r="T21" i="49" s="1"/>
  <c r="S21" i="49" a="1"/>
  <c r="S21" i="49" s="1"/>
  <c r="R21" i="49" a="1"/>
  <c r="R21" i="49" s="1"/>
  <c r="Q21" i="49" a="1"/>
  <c r="Q21" i="49" s="1"/>
  <c r="P21" i="49" a="1"/>
  <c r="P21" i="49" s="1"/>
  <c r="O21" i="49" a="1"/>
  <c r="O21" i="49" s="1"/>
  <c r="N21" i="49" a="1"/>
  <c r="N21" i="49" s="1"/>
  <c r="M21" i="49" a="1"/>
  <c r="M21" i="49" s="1"/>
  <c r="L21" i="49" a="1"/>
  <c r="L21" i="49" s="1"/>
  <c r="K21" i="49" a="1"/>
  <c r="K21" i="49" s="1"/>
  <c r="J21" i="49" a="1"/>
  <c r="J21" i="49" s="1"/>
  <c r="I21" i="49" a="1"/>
  <c r="I21" i="49" s="1"/>
  <c r="H21" i="49" a="1"/>
  <c r="H21" i="49" s="1"/>
  <c r="G21" i="49" a="1"/>
  <c r="G21" i="49" s="1"/>
  <c r="F21" i="49" a="1"/>
  <c r="F21" i="49" s="1"/>
  <c r="E21" i="49" a="1"/>
  <c r="E21" i="49" s="1"/>
  <c r="D21" i="49" a="1"/>
  <c r="D21" i="49" s="1"/>
  <c r="C21" i="49"/>
  <c r="W20" i="49" a="1"/>
  <c r="W20" i="49" s="1"/>
  <c r="V20" i="49" a="1"/>
  <c r="V20" i="49" s="1"/>
  <c r="U20" i="49" a="1"/>
  <c r="U20" i="49" s="1"/>
  <c r="T20" i="49" a="1"/>
  <c r="T20" i="49" s="1"/>
  <c r="S20" i="49" a="1"/>
  <c r="S20" i="49" s="1"/>
  <c r="R20" i="49" a="1"/>
  <c r="R20" i="49" s="1"/>
  <c r="Q20" i="49" a="1"/>
  <c r="Q20" i="49" s="1"/>
  <c r="P20" i="49" a="1"/>
  <c r="P20" i="49" s="1"/>
  <c r="O20" i="49" a="1"/>
  <c r="O20" i="49" s="1"/>
  <c r="N20" i="49" a="1"/>
  <c r="N20" i="49" s="1"/>
  <c r="M20" i="49" a="1"/>
  <c r="M20" i="49" s="1"/>
  <c r="L20" i="49" a="1"/>
  <c r="L20" i="49" s="1"/>
  <c r="K20" i="49" a="1"/>
  <c r="K20" i="49" s="1"/>
  <c r="J20" i="49" a="1"/>
  <c r="J20" i="49" s="1"/>
  <c r="I20" i="49" a="1"/>
  <c r="I20" i="49" s="1"/>
  <c r="H20" i="49" a="1"/>
  <c r="H20" i="49" s="1"/>
  <c r="G20" i="49" a="1"/>
  <c r="G20" i="49" s="1"/>
  <c r="F20" i="49" a="1"/>
  <c r="F20" i="49" s="1"/>
  <c r="E20" i="49" a="1"/>
  <c r="E20" i="49" s="1"/>
  <c r="D20" i="49" a="1"/>
  <c r="D20" i="49" s="1"/>
  <c r="C20" i="49"/>
  <c r="W19" i="49" a="1"/>
  <c r="W19" i="49" s="1"/>
  <c r="V19" i="49" a="1"/>
  <c r="V19" i="49" s="1"/>
  <c r="U19" i="49" a="1"/>
  <c r="U19" i="49" s="1"/>
  <c r="T19" i="49" a="1"/>
  <c r="T19" i="49" s="1"/>
  <c r="S19" i="49" a="1"/>
  <c r="S19" i="49" s="1"/>
  <c r="R19" i="49" a="1"/>
  <c r="R19" i="49" s="1"/>
  <c r="Q19" i="49" a="1"/>
  <c r="Q19" i="49" s="1"/>
  <c r="P19" i="49" a="1"/>
  <c r="P19" i="49" s="1"/>
  <c r="O19" i="49" a="1"/>
  <c r="O19" i="49" s="1"/>
  <c r="N19" i="49" a="1"/>
  <c r="N19" i="49" s="1"/>
  <c r="M19" i="49" a="1"/>
  <c r="M19" i="49" s="1"/>
  <c r="L19" i="49" a="1"/>
  <c r="L19" i="49" s="1"/>
  <c r="K19" i="49" a="1"/>
  <c r="K19" i="49" s="1"/>
  <c r="J19" i="49" a="1"/>
  <c r="J19" i="49" s="1"/>
  <c r="I19" i="49" a="1"/>
  <c r="I19" i="49" s="1"/>
  <c r="H19" i="49" a="1"/>
  <c r="H19" i="49" s="1"/>
  <c r="G19" i="49" a="1"/>
  <c r="G19" i="49" s="1"/>
  <c r="F19" i="49" a="1"/>
  <c r="F19" i="49" s="1"/>
  <c r="E19" i="49" a="1"/>
  <c r="E19" i="49" s="1"/>
  <c r="D19" i="49" a="1"/>
  <c r="D19" i="49" s="1"/>
  <c r="C19" i="49"/>
  <c r="W18" i="49" a="1"/>
  <c r="W18" i="49" s="1"/>
  <c r="V18" i="49" a="1"/>
  <c r="V18" i="49" s="1"/>
  <c r="U18" i="49" a="1"/>
  <c r="U18" i="49" s="1"/>
  <c r="T18" i="49" a="1"/>
  <c r="T18" i="49" s="1"/>
  <c r="S18" i="49" a="1"/>
  <c r="S18" i="49" s="1"/>
  <c r="R18" i="49" a="1"/>
  <c r="R18" i="49" s="1"/>
  <c r="Q18" i="49" a="1"/>
  <c r="Q18" i="49" s="1"/>
  <c r="P18" i="49" a="1"/>
  <c r="P18" i="49" s="1"/>
  <c r="O18" i="49" a="1"/>
  <c r="O18" i="49" s="1"/>
  <c r="N18" i="49" a="1"/>
  <c r="N18" i="49" s="1"/>
  <c r="M18" i="49" a="1"/>
  <c r="M18" i="49" s="1"/>
  <c r="L18" i="49" a="1"/>
  <c r="L18" i="49" s="1"/>
  <c r="K18" i="49" a="1"/>
  <c r="K18" i="49" s="1"/>
  <c r="J18" i="49" a="1"/>
  <c r="J18" i="49" s="1"/>
  <c r="I18" i="49" a="1"/>
  <c r="I18" i="49" s="1"/>
  <c r="H18" i="49" a="1"/>
  <c r="H18" i="49" s="1"/>
  <c r="G18" i="49" a="1"/>
  <c r="G18" i="49" s="1"/>
  <c r="F18" i="49" a="1"/>
  <c r="F18" i="49" s="1"/>
  <c r="E18" i="49" a="1"/>
  <c r="E18" i="49" s="1"/>
  <c r="D18" i="49" a="1"/>
  <c r="D18" i="49" s="1"/>
  <c r="C18" i="49"/>
  <c r="W17" i="49" a="1"/>
  <c r="W17" i="49" s="1"/>
  <c r="V17" i="49" a="1"/>
  <c r="V17" i="49" s="1"/>
  <c r="U17" i="49" a="1"/>
  <c r="U17" i="49" s="1"/>
  <c r="T17" i="49" a="1"/>
  <c r="T17" i="49" s="1"/>
  <c r="S17" i="49" a="1"/>
  <c r="S17" i="49" s="1"/>
  <c r="R17" i="49" a="1"/>
  <c r="R17" i="49" s="1"/>
  <c r="Q17" i="49" a="1"/>
  <c r="Q17" i="49" s="1"/>
  <c r="P17" i="49" a="1"/>
  <c r="P17" i="49" s="1"/>
  <c r="O17" i="49" a="1"/>
  <c r="O17" i="49" s="1"/>
  <c r="N17" i="49" a="1"/>
  <c r="N17" i="49" s="1"/>
  <c r="M17" i="49" a="1"/>
  <c r="M17" i="49" s="1"/>
  <c r="L17" i="49" a="1"/>
  <c r="L17" i="49" s="1"/>
  <c r="K17" i="49" a="1"/>
  <c r="K17" i="49" s="1"/>
  <c r="J17" i="49" a="1"/>
  <c r="J17" i="49" s="1"/>
  <c r="I17" i="49" a="1"/>
  <c r="I17" i="49" s="1"/>
  <c r="H17" i="49" a="1"/>
  <c r="H17" i="49" s="1"/>
  <c r="G17" i="49" a="1"/>
  <c r="G17" i="49" s="1"/>
  <c r="F17" i="49" a="1"/>
  <c r="F17" i="49" s="1"/>
  <c r="E17" i="49" a="1"/>
  <c r="E17" i="49" s="1"/>
  <c r="D17" i="49" a="1"/>
  <c r="D17" i="49" s="1"/>
  <c r="C17" i="49"/>
  <c r="W16" i="49" a="1"/>
  <c r="W16" i="49" s="1"/>
  <c r="V16" i="49" a="1"/>
  <c r="V16" i="49" s="1"/>
  <c r="U16" i="49" a="1"/>
  <c r="U16" i="49" s="1"/>
  <c r="T16" i="49" a="1"/>
  <c r="T16" i="49" s="1"/>
  <c r="S16" i="49" a="1"/>
  <c r="S16" i="49" s="1"/>
  <c r="R16" i="49" a="1"/>
  <c r="R16" i="49" s="1"/>
  <c r="Q16" i="49" a="1"/>
  <c r="Q16" i="49" s="1"/>
  <c r="P16" i="49" a="1"/>
  <c r="P16" i="49" s="1"/>
  <c r="O16" i="49" a="1"/>
  <c r="O16" i="49" s="1"/>
  <c r="N16" i="49" a="1"/>
  <c r="N16" i="49" s="1"/>
  <c r="M16" i="49" a="1"/>
  <c r="M16" i="49" s="1"/>
  <c r="L16" i="49" a="1"/>
  <c r="L16" i="49" s="1"/>
  <c r="K16" i="49" a="1"/>
  <c r="K16" i="49" s="1"/>
  <c r="J16" i="49" a="1"/>
  <c r="J16" i="49" s="1"/>
  <c r="I16" i="49" a="1"/>
  <c r="I16" i="49" s="1"/>
  <c r="H16" i="49" a="1"/>
  <c r="H16" i="49" s="1"/>
  <c r="G16" i="49" a="1"/>
  <c r="G16" i="49" s="1"/>
  <c r="F16" i="49" a="1"/>
  <c r="F16" i="49" s="1"/>
  <c r="E16" i="49" a="1"/>
  <c r="E16" i="49" s="1"/>
  <c r="D16" i="49" a="1"/>
  <c r="D16" i="49" s="1"/>
  <c r="C16" i="49"/>
  <c r="W15" i="49" a="1"/>
  <c r="W15" i="49" s="1"/>
  <c r="V15" i="49" a="1"/>
  <c r="V15" i="49" s="1"/>
  <c r="U15" i="49" a="1"/>
  <c r="U15" i="49" s="1"/>
  <c r="T15" i="49" a="1"/>
  <c r="T15" i="49" s="1"/>
  <c r="S15" i="49" a="1"/>
  <c r="S15" i="49" s="1"/>
  <c r="R15" i="49" a="1"/>
  <c r="R15" i="49" s="1"/>
  <c r="Q15" i="49" a="1"/>
  <c r="Q15" i="49" s="1"/>
  <c r="P15" i="49" a="1"/>
  <c r="P15" i="49" s="1"/>
  <c r="O15" i="49" a="1"/>
  <c r="O15" i="49" s="1"/>
  <c r="N15" i="49" a="1"/>
  <c r="N15" i="49" s="1"/>
  <c r="M15" i="49" a="1"/>
  <c r="M15" i="49" s="1"/>
  <c r="L15" i="49" a="1"/>
  <c r="L15" i="49" s="1"/>
  <c r="K15" i="49" a="1"/>
  <c r="K15" i="49" s="1"/>
  <c r="J15" i="49" a="1"/>
  <c r="J15" i="49" s="1"/>
  <c r="I15" i="49" a="1"/>
  <c r="I15" i="49" s="1"/>
  <c r="H15" i="49" a="1"/>
  <c r="H15" i="49" s="1"/>
  <c r="G15" i="49" a="1"/>
  <c r="G15" i="49" s="1"/>
  <c r="F15" i="49" a="1"/>
  <c r="F15" i="49" s="1"/>
  <c r="E15" i="49" a="1"/>
  <c r="E15" i="49" s="1"/>
  <c r="D15" i="49" a="1"/>
  <c r="D15" i="49" s="1"/>
  <c r="C15" i="49"/>
  <c r="W14" i="49" a="1"/>
  <c r="W14" i="49" s="1"/>
  <c r="V14" i="49" a="1"/>
  <c r="V14" i="49" s="1"/>
  <c r="U14" i="49" a="1"/>
  <c r="U14" i="49" s="1"/>
  <c r="T14" i="49" a="1"/>
  <c r="T14" i="49" s="1"/>
  <c r="S14" i="49" a="1"/>
  <c r="S14" i="49" s="1"/>
  <c r="R14" i="49" a="1"/>
  <c r="R14" i="49" s="1"/>
  <c r="Q14" i="49" a="1"/>
  <c r="Q14" i="49" s="1"/>
  <c r="P14" i="49" a="1"/>
  <c r="P14" i="49" s="1"/>
  <c r="O14" i="49" a="1"/>
  <c r="O14" i="49" s="1"/>
  <c r="N14" i="49" a="1"/>
  <c r="N14" i="49" s="1"/>
  <c r="M14" i="49" a="1"/>
  <c r="M14" i="49" s="1"/>
  <c r="L14" i="49" a="1"/>
  <c r="L14" i="49" s="1"/>
  <c r="K14" i="49" a="1"/>
  <c r="K14" i="49" s="1"/>
  <c r="J14" i="49" a="1"/>
  <c r="J14" i="49" s="1"/>
  <c r="I14" i="49" a="1"/>
  <c r="I14" i="49" s="1"/>
  <c r="H14" i="49" a="1"/>
  <c r="H14" i="49" s="1"/>
  <c r="G14" i="49" a="1"/>
  <c r="G14" i="49" s="1"/>
  <c r="F14" i="49" a="1"/>
  <c r="F14" i="49" s="1"/>
  <c r="E14" i="49" a="1"/>
  <c r="E14" i="49" s="1"/>
  <c r="D14" i="49" a="1"/>
  <c r="D14" i="49" s="1"/>
  <c r="C14" i="49"/>
  <c r="W13" i="49" a="1"/>
  <c r="W13" i="49" s="1"/>
  <c r="V13" i="49" a="1"/>
  <c r="V13" i="49" s="1"/>
  <c r="U13" i="49" a="1"/>
  <c r="U13" i="49" s="1"/>
  <c r="T13" i="49" a="1"/>
  <c r="T13" i="49" s="1"/>
  <c r="S13" i="49" a="1"/>
  <c r="S13" i="49" s="1"/>
  <c r="R13" i="49" a="1"/>
  <c r="R13" i="49" s="1"/>
  <c r="Q13" i="49" a="1"/>
  <c r="Q13" i="49" s="1"/>
  <c r="P13" i="49" a="1"/>
  <c r="P13" i="49" s="1"/>
  <c r="O13" i="49" a="1"/>
  <c r="O13" i="49" s="1"/>
  <c r="N13" i="49" a="1"/>
  <c r="N13" i="49" s="1"/>
  <c r="M13" i="49" a="1"/>
  <c r="M13" i="49" s="1"/>
  <c r="L13" i="49" a="1"/>
  <c r="L13" i="49" s="1"/>
  <c r="K13" i="49" a="1"/>
  <c r="K13" i="49" s="1"/>
  <c r="J13" i="49" a="1"/>
  <c r="J13" i="49" s="1"/>
  <c r="I13" i="49" a="1"/>
  <c r="I13" i="49" s="1"/>
  <c r="H13" i="49" a="1"/>
  <c r="H13" i="49" s="1"/>
  <c r="G13" i="49" a="1"/>
  <c r="G13" i="49" s="1"/>
  <c r="F13" i="49" a="1"/>
  <c r="F13" i="49" s="1"/>
  <c r="E13" i="49" a="1"/>
  <c r="E13" i="49" s="1"/>
  <c r="D13" i="49" a="1"/>
  <c r="D13" i="49" s="1"/>
  <c r="C13" i="49"/>
  <c r="W12" i="49" a="1"/>
  <c r="W12" i="49" s="1"/>
  <c r="V12" i="49" a="1"/>
  <c r="V12" i="49" s="1"/>
  <c r="U12" i="49" a="1"/>
  <c r="U12" i="49" s="1"/>
  <c r="T12" i="49" a="1"/>
  <c r="T12" i="49" s="1"/>
  <c r="S12" i="49" a="1"/>
  <c r="S12" i="49" s="1"/>
  <c r="R12" i="49" a="1"/>
  <c r="R12" i="49" s="1"/>
  <c r="Q12" i="49" a="1"/>
  <c r="Q12" i="49" s="1"/>
  <c r="P12" i="49" a="1"/>
  <c r="P12" i="49" s="1"/>
  <c r="O12" i="49" a="1"/>
  <c r="O12" i="49" s="1"/>
  <c r="N12" i="49" a="1"/>
  <c r="N12" i="49" s="1"/>
  <c r="M12" i="49" a="1"/>
  <c r="M12" i="49" s="1"/>
  <c r="L12" i="49" a="1"/>
  <c r="L12" i="49" s="1"/>
  <c r="K12" i="49" a="1"/>
  <c r="K12" i="49" s="1"/>
  <c r="J12" i="49" a="1"/>
  <c r="J12" i="49" s="1"/>
  <c r="I12" i="49" a="1"/>
  <c r="I12" i="49" s="1"/>
  <c r="H12" i="49" a="1"/>
  <c r="H12" i="49" s="1"/>
  <c r="G12" i="49" a="1"/>
  <c r="G12" i="49" s="1"/>
  <c r="F12" i="49" a="1"/>
  <c r="F12" i="49" s="1"/>
  <c r="E12" i="49" a="1"/>
  <c r="E12" i="49" s="1"/>
  <c r="D12" i="49" a="1"/>
  <c r="D12" i="49" s="1"/>
  <c r="C12" i="49"/>
  <c r="W11" i="49" a="1"/>
  <c r="W11" i="49" s="1"/>
  <c r="V11" i="49" a="1"/>
  <c r="V11" i="49" s="1"/>
  <c r="U11" i="49" a="1"/>
  <c r="U11" i="49" s="1"/>
  <c r="T11" i="49" a="1"/>
  <c r="T11" i="49" s="1"/>
  <c r="S11" i="49" a="1"/>
  <c r="S11" i="49" s="1"/>
  <c r="R11" i="49" a="1"/>
  <c r="R11" i="49" s="1"/>
  <c r="Q11" i="49" a="1"/>
  <c r="Q11" i="49" s="1"/>
  <c r="P11" i="49" a="1"/>
  <c r="P11" i="49" s="1"/>
  <c r="O11" i="49" a="1"/>
  <c r="O11" i="49" s="1"/>
  <c r="N11" i="49" a="1"/>
  <c r="N11" i="49" s="1"/>
  <c r="M11" i="49" a="1"/>
  <c r="M11" i="49" s="1"/>
  <c r="L11" i="49" a="1"/>
  <c r="L11" i="49" s="1"/>
  <c r="K11" i="49" a="1"/>
  <c r="K11" i="49" s="1"/>
  <c r="J11" i="49" a="1"/>
  <c r="J11" i="49" s="1"/>
  <c r="I11" i="49" a="1"/>
  <c r="I11" i="49" s="1"/>
  <c r="H11" i="49" a="1"/>
  <c r="H11" i="49" s="1"/>
  <c r="G11" i="49" a="1"/>
  <c r="G11" i="49" s="1"/>
  <c r="F11" i="49" a="1"/>
  <c r="F11" i="49" s="1"/>
  <c r="E11" i="49" a="1"/>
  <c r="E11" i="49" s="1"/>
  <c r="D11" i="49" a="1"/>
  <c r="D11" i="49" s="1"/>
  <c r="C11" i="49"/>
  <c r="W10" i="49" a="1"/>
  <c r="W10" i="49" s="1"/>
  <c r="V10" i="49" a="1"/>
  <c r="V10" i="49" s="1"/>
  <c r="U10" i="49" a="1"/>
  <c r="U10" i="49" s="1"/>
  <c r="T10" i="49" a="1"/>
  <c r="T10" i="49" s="1"/>
  <c r="S10" i="49" a="1"/>
  <c r="S10" i="49" s="1"/>
  <c r="R10" i="49" a="1"/>
  <c r="R10" i="49" s="1"/>
  <c r="Q10" i="49" a="1"/>
  <c r="Q10" i="49" s="1"/>
  <c r="P10" i="49" a="1"/>
  <c r="P10" i="49" s="1"/>
  <c r="O10" i="49" a="1"/>
  <c r="O10" i="49" s="1"/>
  <c r="N10" i="49" a="1"/>
  <c r="N10" i="49" s="1"/>
  <c r="M10" i="49" a="1"/>
  <c r="M10" i="49" s="1"/>
  <c r="L10" i="49" a="1"/>
  <c r="L10" i="49" s="1"/>
  <c r="K10" i="49" a="1"/>
  <c r="K10" i="49" s="1"/>
  <c r="J10" i="49" a="1"/>
  <c r="J10" i="49" s="1"/>
  <c r="I10" i="49" a="1"/>
  <c r="I10" i="49" s="1"/>
  <c r="H10" i="49" a="1"/>
  <c r="H10" i="49" s="1"/>
  <c r="G10" i="49" a="1"/>
  <c r="G10" i="49" s="1"/>
  <c r="F10" i="49" a="1"/>
  <c r="F10" i="49" s="1"/>
  <c r="E10" i="49" a="1"/>
  <c r="E10" i="49" s="1"/>
  <c r="D10" i="49" a="1"/>
  <c r="D10" i="49" s="1"/>
  <c r="C10" i="49"/>
  <c r="W9" i="49" a="1"/>
  <c r="W9" i="49" s="1"/>
  <c r="V9" i="49" a="1"/>
  <c r="V9" i="49" s="1"/>
  <c r="U9" i="49" a="1"/>
  <c r="U9" i="49" s="1"/>
  <c r="T9" i="49" a="1"/>
  <c r="T9" i="49" s="1"/>
  <c r="S9" i="49" a="1"/>
  <c r="S9" i="49" s="1"/>
  <c r="R9" i="49" a="1"/>
  <c r="R9" i="49" s="1"/>
  <c r="Q9" i="49" a="1"/>
  <c r="Q9" i="49" s="1"/>
  <c r="P9" i="49" a="1"/>
  <c r="P9" i="49" s="1"/>
  <c r="O9" i="49" a="1"/>
  <c r="O9" i="49" s="1"/>
  <c r="N9" i="49" a="1"/>
  <c r="N9" i="49" s="1"/>
  <c r="M9" i="49" a="1"/>
  <c r="M9" i="49" s="1"/>
  <c r="L9" i="49" a="1"/>
  <c r="L9" i="49" s="1"/>
  <c r="K9" i="49" a="1"/>
  <c r="K9" i="49" s="1"/>
  <c r="J9" i="49" a="1"/>
  <c r="J9" i="49" s="1"/>
  <c r="I9" i="49" a="1"/>
  <c r="I9" i="49" s="1"/>
  <c r="H9" i="49" a="1"/>
  <c r="H9" i="49" s="1"/>
  <c r="G9" i="49" a="1"/>
  <c r="G9" i="49" s="1"/>
  <c r="F9" i="49" a="1"/>
  <c r="F9" i="49" s="1"/>
  <c r="E9" i="49" a="1"/>
  <c r="E9" i="49" s="1"/>
  <c r="D9" i="49" a="1"/>
  <c r="D9" i="49" s="1"/>
  <c r="C9" i="49"/>
  <c r="W8" i="49" a="1"/>
  <c r="W8" i="49" s="1"/>
  <c r="V8" i="49" a="1"/>
  <c r="V8" i="49" s="1"/>
  <c r="U8" i="49" a="1"/>
  <c r="U8" i="49" s="1"/>
  <c r="T8" i="49" a="1"/>
  <c r="T8" i="49" s="1"/>
  <c r="S8" i="49" a="1"/>
  <c r="S8" i="49" s="1"/>
  <c r="R8" i="49" a="1"/>
  <c r="R8" i="49" s="1"/>
  <c r="Q8" i="49" a="1"/>
  <c r="Q8" i="49" s="1"/>
  <c r="P8" i="49" a="1"/>
  <c r="P8" i="49" s="1"/>
  <c r="O8" i="49" a="1"/>
  <c r="O8" i="49" s="1"/>
  <c r="N8" i="49" a="1"/>
  <c r="N8" i="49" s="1"/>
  <c r="M8" i="49" a="1"/>
  <c r="M8" i="49" s="1"/>
  <c r="L8" i="49" a="1"/>
  <c r="L8" i="49" s="1"/>
  <c r="K8" i="49" a="1"/>
  <c r="K8" i="49" s="1"/>
  <c r="J8" i="49" a="1"/>
  <c r="J8" i="49" s="1"/>
  <c r="I8" i="49" a="1"/>
  <c r="I8" i="49" s="1"/>
  <c r="H8" i="49" a="1"/>
  <c r="H8" i="49" s="1"/>
  <c r="G8" i="49" a="1"/>
  <c r="G8" i="49" s="1"/>
  <c r="F8" i="49" a="1"/>
  <c r="F8" i="49" s="1"/>
  <c r="E8" i="49" a="1"/>
  <c r="E8" i="49" s="1"/>
  <c r="D8" i="49" a="1"/>
  <c r="D8" i="49" s="1"/>
  <c r="C8" i="49"/>
  <c r="C7" i="49"/>
  <c r="C6" i="49"/>
  <c r="C5" i="49"/>
  <c r="C4" i="49"/>
  <c r="W21" i="48" a="1"/>
  <c r="W21" i="48" s="1"/>
  <c r="V21" i="48" a="1"/>
  <c r="V21" i="48" s="1"/>
  <c r="U21" i="48" a="1"/>
  <c r="U21" i="48" s="1"/>
  <c r="T21" i="48" a="1"/>
  <c r="T21" i="48" s="1"/>
  <c r="S21" i="48" a="1"/>
  <c r="S21" i="48" s="1"/>
  <c r="R21" i="48" a="1"/>
  <c r="R21" i="48" s="1"/>
  <c r="Q21" i="48" a="1"/>
  <c r="Q21" i="48" s="1"/>
  <c r="P21" i="48" a="1"/>
  <c r="P21" i="48" s="1"/>
  <c r="O21" i="48" a="1"/>
  <c r="O21" i="48" s="1"/>
  <c r="N21" i="48" a="1"/>
  <c r="N21" i="48" s="1"/>
  <c r="M21" i="48" a="1"/>
  <c r="M21" i="48" s="1"/>
  <c r="L21" i="48" a="1"/>
  <c r="L21" i="48" s="1"/>
  <c r="K21" i="48" a="1"/>
  <c r="K21" i="48" s="1"/>
  <c r="J21" i="48" a="1"/>
  <c r="J21" i="48" s="1"/>
  <c r="I21" i="48" a="1"/>
  <c r="I21" i="48" s="1"/>
  <c r="H21" i="48" a="1"/>
  <c r="H21" i="48" s="1"/>
  <c r="G21" i="48" a="1"/>
  <c r="G21" i="48" s="1"/>
  <c r="F21" i="48" a="1"/>
  <c r="F21" i="48" s="1"/>
  <c r="E21" i="48" a="1"/>
  <c r="E21" i="48" s="1"/>
  <c r="D21" i="48" a="1"/>
  <c r="D21" i="48" s="1"/>
  <c r="C21" i="48"/>
  <c r="W20" i="48" a="1"/>
  <c r="W20" i="48" s="1"/>
  <c r="V20" i="48" a="1"/>
  <c r="V20" i="48" s="1"/>
  <c r="U20" i="48" a="1"/>
  <c r="U20" i="48" s="1"/>
  <c r="T20" i="48" a="1"/>
  <c r="T20" i="48" s="1"/>
  <c r="S20" i="48" a="1"/>
  <c r="S20" i="48" s="1"/>
  <c r="R20" i="48" a="1"/>
  <c r="R20" i="48" s="1"/>
  <c r="Q20" i="48" a="1"/>
  <c r="Q20" i="48" s="1"/>
  <c r="P20" i="48" a="1"/>
  <c r="P20" i="48" s="1"/>
  <c r="O20" i="48" a="1"/>
  <c r="O20" i="48" s="1"/>
  <c r="N20" i="48" a="1"/>
  <c r="N20" i="48" s="1"/>
  <c r="M20" i="48" a="1"/>
  <c r="M20" i="48" s="1"/>
  <c r="L20" i="48" a="1"/>
  <c r="L20" i="48" s="1"/>
  <c r="K20" i="48" a="1"/>
  <c r="K20" i="48" s="1"/>
  <c r="J20" i="48" a="1"/>
  <c r="J20" i="48" s="1"/>
  <c r="I20" i="48" a="1"/>
  <c r="I20" i="48" s="1"/>
  <c r="H20" i="48" a="1"/>
  <c r="H20" i="48" s="1"/>
  <c r="G20" i="48" a="1"/>
  <c r="G20" i="48" s="1"/>
  <c r="F20" i="48" a="1"/>
  <c r="F20" i="48" s="1"/>
  <c r="E20" i="48" a="1"/>
  <c r="E20" i="48" s="1"/>
  <c r="D20" i="48" a="1"/>
  <c r="D20" i="48" s="1"/>
  <c r="C20" i="48"/>
  <c r="W19" i="48" a="1"/>
  <c r="W19" i="48" s="1"/>
  <c r="V19" i="48" a="1"/>
  <c r="V19" i="48" s="1"/>
  <c r="U19" i="48" a="1"/>
  <c r="U19" i="48" s="1"/>
  <c r="T19" i="48" a="1"/>
  <c r="T19" i="48" s="1"/>
  <c r="S19" i="48" a="1"/>
  <c r="S19" i="48" s="1"/>
  <c r="R19" i="48" a="1"/>
  <c r="R19" i="48" s="1"/>
  <c r="Q19" i="48" a="1"/>
  <c r="Q19" i="48" s="1"/>
  <c r="P19" i="48" a="1"/>
  <c r="P19" i="48" s="1"/>
  <c r="O19" i="48" a="1"/>
  <c r="O19" i="48" s="1"/>
  <c r="N19" i="48" a="1"/>
  <c r="N19" i="48" s="1"/>
  <c r="M19" i="48" a="1"/>
  <c r="M19" i="48" s="1"/>
  <c r="L19" i="48" a="1"/>
  <c r="L19" i="48" s="1"/>
  <c r="K19" i="48" a="1"/>
  <c r="K19" i="48" s="1"/>
  <c r="J19" i="48" a="1"/>
  <c r="J19" i="48" s="1"/>
  <c r="I19" i="48" a="1"/>
  <c r="I19" i="48" s="1"/>
  <c r="H19" i="48" a="1"/>
  <c r="H19" i="48" s="1"/>
  <c r="G19" i="48" a="1"/>
  <c r="G19" i="48" s="1"/>
  <c r="F19" i="48" a="1"/>
  <c r="F19" i="48" s="1"/>
  <c r="E19" i="48" a="1"/>
  <c r="E19" i="48" s="1"/>
  <c r="D19" i="48" a="1"/>
  <c r="D19" i="48" s="1"/>
  <c r="C19" i="48"/>
  <c r="W18" i="48" a="1"/>
  <c r="W18" i="48" s="1"/>
  <c r="V18" i="48" a="1"/>
  <c r="V18" i="48" s="1"/>
  <c r="U18" i="48" a="1"/>
  <c r="U18" i="48" s="1"/>
  <c r="T18" i="48" a="1"/>
  <c r="T18" i="48" s="1"/>
  <c r="S18" i="48" a="1"/>
  <c r="S18" i="48" s="1"/>
  <c r="R18" i="48" a="1"/>
  <c r="R18" i="48" s="1"/>
  <c r="Q18" i="48" a="1"/>
  <c r="Q18" i="48" s="1"/>
  <c r="P18" i="48" a="1"/>
  <c r="P18" i="48" s="1"/>
  <c r="O18" i="48" a="1"/>
  <c r="O18" i="48" s="1"/>
  <c r="N18" i="48" a="1"/>
  <c r="N18" i="48" s="1"/>
  <c r="M18" i="48" a="1"/>
  <c r="M18" i="48" s="1"/>
  <c r="L18" i="48" a="1"/>
  <c r="L18" i="48" s="1"/>
  <c r="K18" i="48" a="1"/>
  <c r="K18" i="48" s="1"/>
  <c r="J18" i="48" a="1"/>
  <c r="J18" i="48" s="1"/>
  <c r="I18" i="48" a="1"/>
  <c r="I18" i="48" s="1"/>
  <c r="H18" i="48" a="1"/>
  <c r="H18" i="48" s="1"/>
  <c r="G18" i="48" a="1"/>
  <c r="G18" i="48" s="1"/>
  <c r="F18" i="48" a="1"/>
  <c r="F18" i="48" s="1"/>
  <c r="E18" i="48" a="1"/>
  <c r="E18" i="48" s="1"/>
  <c r="D18" i="48" a="1"/>
  <c r="D18" i="48" s="1"/>
  <c r="C18" i="48"/>
  <c r="W17" i="48" a="1"/>
  <c r="W17" i="48" s="1"/>
  <c r="V17" i="48" a="1"/>
  <c r="V17" i="48" s="1"/>
  <c r="U17" i="48" a="1"/>
  <c r="U17" i="48" s="1"/>
  <c r="T17" i="48" a="1"/>
  <c r="T17" i="48" s="1"/>
  <c r="S17" i="48" a="1"/>
  <c r="S17" i="48" s="1"/>
  <c r="R17" i="48" a="1"/>
  <c r="R17" i="48" s="1"/>
  <c r="Q17" i="48" a="1"/>
  <c r="Q17" i="48" s="1"/>
  <c r="P17" i="48" a="1"/>
  <c r="P17" i="48" s="1"/>
  <c r="O17" i="48" a="1"/>
  <c r="O17" i="48" s="1"/>
  <c r="N17" i="48" a="1"/>
  <c r="N17" i="48" s="1"/>
  <c r="M17" i="48" a="1"/>
  <c r="M17" i="48" s="1"/>
  <c r="L17" i="48" a="1"/>
  <c r="L17" i="48" s="1"/>
  <c r="K17" i="48" a="1"/>
  <c r="K17" i="48" s="1"/>
  <c r="J17" i="48" a="1"/>
  <c r="J17" i="48" s="1"/>
  <c r="I17" i="48" a="1"/>
  <c r="I17" i="48" s="1"/>
  <c r="H17" i="48" a="1"/>
  <c r="H17" i="48" s="1"/>
  <c r="G17" i="48" a="1"/>
  <c r="G17" i="48" s="1"/>
  <c r="F17" i="48" a="1"/>
  <c r="F17" i="48" s="1"/>
  <c r="E17" i="48" a="1"/>
  <c r="E17" i="48" s="1"/>
  <c r="D17" i="48" a="1"/>
  <c r="D17" i="48" s="1"/>
  <c r="C17" i="48"/>
  <c r="W16" i="48" a="1"/>
  <c r="W16" i="48" s="1"/>
  <c r="V16" i="48" a="1"/>
  <c r="V16" i="48" s="1"/>
  <c r="U16" i="48" a="1"/>
  <c r="U16" i="48" s="1"/>
  <c r="T16" i="48" a="1"/>
  <c r="T16" i="48" s="1"/>
  <c r="S16" i="48" a="1"/>
  <c r="S16" i="48" s="1"/>
  <c r="R16" i="48" a="1"/>
  <c r="R16" i="48" s="1"/>
  <c r="Q16" i="48" a="1"/>
  <c r="Q16" i="48" s="1"/>
  <c r="P16" i="48" a="1"/>
  <c r="P16" i="48" s="1"/>
  <c r="O16" i="48" a="1"/>
  <c r="O16" i="48" s="1"/>
  <c r="N16" i="48" a="1"/>
  <c r="N16" i="48" s="1"/>
  <c r="M16" i="48" a="1"/>
  <c r="M16" i="48" s="1"/>
  <c r="L16" i="48" a="1"/>
  <c r="L16" i="48" s="1"/>
  <c r="K16" i="48" a="1"/>
  <c r="K16" i="48" s="1"/>
  <c r="J16" i="48" a="1"/>
  <c r="J16" i="48" s="1"/>
  <c r="I16" i="48" a="1"/>
  <c r="I16" i="48" s="1"/>
  <c r="H16" i="48" a="1"/>
  <c r="H16" i="48" s="1"/>
  <c r="G16" i="48" a="1"/>
  <c r="G16" i="48" s="1"/>
  <c r="F16" i="48" a="1"/>
  <c r="F16" i="48" s="1"/>
  <c r="E16" i="48" a="1"/>
  <c r="E16" i="48" s="1"/>
  <c r="D16" i="48" a="1"/>
  <c r="D16" i="48" s="1"/>
  <c r="C16" i="48"/>
  <c r="W15" i="48" a="1"/>
  <c r="W15" i="48" s="1"/>
  <c r="V15" i="48" a="1"/>
  <c r="V15" i="48" s="1"/>
  <c r="U15" i="48" a="1"/>
  <c r="U15" i="48" s="1"/>
  <c r="T15" i="48" a="1"/>
  <c r="T15" i="48" s="1"/>
  <c r="S15" i="48" a="1"/>
  <c r="S15" i="48" s="1"/>
  <c r="R15" i="48" a="1"/>
  <c r="R15" i="48" s="1"/>
  <c r="Q15" i="48" a="1"/>
  <c r="Q15" i="48" s="1"/>
  <c r="P15" i="48" a="1"/>
  <c r="P15" i="48" s="1"/>
  <c r="O15" i="48" a="1"/>
  <c r="O15" i="48" s="1"/>
  <c r="N15" i="48" a="1"/>
  <c r="N15" i="48" s="1"/>
  <c r="M15" i="48" a="1"/>
  <c r="M15" i="48" s="1"/>
  <c r="L15" i="48" a="1"/>
  <c r="L15" i="48" s="1"/>
  <c r="K15" i="48" a="1"/>
  <c r="K15" i="48" s="1"/>
  <c r="J15" i="48" a="1"/>
  <c r="J15" i="48" s="1"/>
  <c r="I15" i="48" a="1"/>
  <c r="I15" i="48" s="1"/>
  <c r="H15" i="48" a="1"/>
  <c r="H15" i="48" s="1"/>
  <c r="G15" i="48" a="1"/>
  <c r="G15" i="48" s="1"/>
  <c r="F15" i="48" a="1"/>
  <c r="F15" i="48" s="1"/>
  <c r="E15" i="48" a="1"/>
  <c r="E15" i="48" s="1"/>
  <c r="D15" i="48" a="1"/>
  <c r="D15" i="48" s="1"/>
  <c r="C15" i="48"/>
  <c r="W14" i="48" a="1"/>
  <c r="W14" i="48" s="1"/>
  <c r="V14" i="48" a="1"/>
  <c r="V14" i="48" s="1"/>
  <c r="U14" i="48" a="1"/>
  <c r="U14" i="48" s="1"/>
  <c r="T14" i="48" a="1"/>
  <c r="T14" i="48" s="1"/>
  <c r="S14" i="48" a="1"/>
  <c r="S14" i="48" s="1"/>
  <c r="R14" i="48" a="1"/>
  <c r="R14" i="48" s="1"/>
  <c r="Q14" i="48" a="1"/>
  <c r="Q14" i="48" s="1"/>
  <c r="P14" i="48" a="1"/>
  <c r="P14" i="48" s="1"/>
  <c r="O14" i="48" a="1"/>
  <c r="O14" i="48" s="1"/>
  <c r="N14" i="48" a="1"/>
  <c r="N14" i="48" s="1"/>
  <c r="M14" i="48" a="1"/>
  <c r="M14" i="48" s="1"/>
  <c r="L14" i="48" a="1"/>
  <c r="L14" i="48" s="1"/>
  <c r="K14" i="48" a="1"/>
  <c r="K14" i="48" s="1"/>
  <c r="J14" i="48" a="1"/>
  <c r="J14" i="48" s="1"/>
  <c r="I14" i="48" a="1"/>
  <c r="I14" i="48" s="1"/>
  <c r="H14" i="48" a="1"/>
  <c r="H14" i="48" s="1"/>
  <c r="G14" i="48" a="1"/>
  <c r="G14" i="48" s="1"/>
  <c r="F14" i="48" a="1"/>
  <c r="F14" i="48" s="1"/>
  <c r="E14" i="48" a="1"/>
  <c r="E14" i="48" s="1"/>
  <c r="D14" i="48" a="1"/>
  <c r="D14" i="48" s="1"/>
  <c r="C14" i="48"/>
  <c r="W13" i="48" a="1"/>
  <c r="W13" i="48" s="1"/>
  <c r="V13" i="48" a="1"/>
  <c r="V13" i="48" s="1"/>
  <c r="U13" i="48" a="1"/>
  <c r="U13" i="48" s="1"/>
  <c r="T13" i="48" a="1"/>
  <c r="T13" i="48" s="1"/>
  <c r="S13" i="48" a="1"/>
  <c r="S13" i="48" s="1"/>
  <c r="R13" i="48" a="1"/>
  <c r="R13" i="48" s="1"/>
  <c r="Q13" i="48" a="1"/>
  <c r="Q13" i="48" s="1"/>
  <c r="P13" i="48" a="1"/>
  <c r="P13" i="48" s="1"/>
  <c r="O13" i="48" a="1"/>
  <c r="O13" i="48" s="1"/>
  <c r="N13" i="48" a="1"/>
  <c r="N13" i="48" s="1"/>
  <c r="M13" i="48" a="1"/>
  <c r="M13" i="48" s="1"/>
  <c r="L13" i="48" a="1"/>
  <c r="L13" i="48" s="1"/>
  <c r="K13" i="48" a="1"/>
  <c r="K13" i="48" s="1"/>
  <c r="J13" i="48" a="1"/>
  <c r="J13" i="48" s="1"/>
  <c r="I13" i="48" a="1"/>
  <c r="I13" i="48" s="1"/>
  <c r="H13" i="48" a="1"/>
  <c r="H13" i="48" s="1"/>
  <c r="G13" i="48" a="1"/>
  <c r="G13" i="48" s="1"/>
  <c r="F13" i="48" a="1"/>
  <c r="F13" i="48" s="1"/>
  <c r="E13" i="48" a="1"/>
  <c r="E13" i="48" s="1"/>
  <c r="D13" i="48" a="1"/>
  <c r="D13" i="48" s="1"/>
  <c r="C13" i="48"/>
  <c r="W12" i="48" a="1"/>
  <c r="W12" i="48" s="1"/>
  <c r="V12" i="48" a="1"/>
  <c r="V12" i="48" s="1"/>
  <c r="U12" i="48" a="1"/>
  <c r="U12" i="48" s="1"/>
  <c r="T12" i="48" a="1"/>
  <c r="T12" i="48" s="1"/>
  <c r="S12" i="48" a="1"/>
  <c r="S12" i="48" s="1"/>
  <c r="R12" i="48" a="1"/>
  <c r="R12" i="48" s="1"/>
  <c r="Q12" i="48" a="1"/>
  <c r="Q12" i="48" s="1"/>
  <c r="P12" i="48" a="1"/>
  <c r="P12" i="48" s="1"/>
  <c r="O12" i="48" a="1"/>
  <c r="O12" i="48" s="1"/>
  <c r="N12" i="48" a="1"/>
  <c r="N12" i="48" s="1"/>
  <c r="M12" i="48" a="1"/>
  <c r="M12" i="48" s="1"/>
  <c r="L12" i="48" a="1"/>
  <c r="L12" i="48" s="1"/>
  <c r="K12" i="48" a="1"/>
  <c r="K12" i="48" s="1"/>
  <c r="J12" i="48" a="1"/>
  <c r="J12" i="48" s="1"/>
  <c r="I12" i="48" a="1"/>
  <c r="I12" i="48" s="1"/>
  <c r="H12" i="48" a="1"/>
  <c r="H12" i="48" s="1"/>
  <c r="G12" i="48" a="1"/>
  <c r="G12" i="48" s="1"/>
  <c r="F12" i="48" a="1"/>
  <c r="F12" i="48" s="1"/>
  <c r="E12" i="48" a="1"/>
  <c r="E12" i="48" s="1"/>
  <c r="D12" i="48" a="1"/>
  <c r="D12" i="48" s="1"/>
  <c r="C12" i="48"/>
  <c r="W11" i="48" a="1"/>
  <c r="W11" i="48" s="1"/>
  <c r="V11" i="48" a="1"/>
  <c r="V11" i="48" s="1"/>
  <c r="U11" i="48" a="1"/>
  <c r="U11" i="48" s="1"/>
  <c r="T11" i="48" a="1"/>
  <c r="T11" i="48" s="1"/>
  <c r="S11" i="48" a="1"/>
  <c r="S11" i="48" s="1"/>
  <c r="R11" i="48" a="1"/>
  <c r="R11" i="48" s="1"/>
  <c r="Q11" i="48" a="1"/>
  <c r="Q11" i="48" s="1"/>
  <c r="P11" i="48" a="1"/>
  <c r="P11" i="48" s="1"/>
  <c r="O11" i="48" a="1"/>
  <c r="O11" i="48" s="1"/>
  <c r="N11" i="48" a="1"/>
  <c r="N11" i="48" s="1"/>
  <c r="M11" i="48" a="1"/>
  <c r="M11" i="48" s="1"/>
  <c r="L11" i="48" a="1"/>
  <c r="L11" i="48" s="1"/>
  <c r="K11" i="48" a="1"/>
  <c r="K11" i="48" s="1"/>
  <c r="J11" i="48" a="1"/>
  <c r="J11" i="48" s="1"/>
  <c r="I11" i="48" a="1"/>
  <c r="I11" i="48" s="1"/>
  <c r="H11" i="48" a="1"/>
  <c r="H11" i="48" s="1"/>
  <c r="G11" i="48" a="1"/>
  <c r="G11" i="48" s="1"/>
  <c r="F11" i="48" a="1"/>
  <c r="F11" i="48" s="1"/>
  <c r="E11" i="48" a="1"/>
  <c r="E11" i="48" s="1"/>
  <c r="D11" i="48" a="1"/>
  <c r="D11" i="48" s="1"/>
  <c r="C11" i="48"/>
  <c r="W10" i="48" a="1"/>
  <c r="W10" i="48" s="1"/>
  <c r="V10" i="48" a="1"/>
  <c r="V10" i="48" s="1"/>
  <c r="U10" i="48" a="1"/>
  <c r="U10" i="48" s="1"/>
  <c r="T10" i="48" a="1"/>
  <c r="T10" i="48" s="1"/>
  <c r="S10" i="48" a="1"/>
  <c r="S10" i="48" s="1"/>
  <c r="R10" i="48" a="1"/>
  <c r="R10" i="48" s="1"/>
  <c r="Q10" i="48" a="1"/>
  <c r="Q10" i="48" s="1"/>
  <c r="P10" i="48" a="1"/>
  <c r="P10" i="48" s="1"/>
  <c r="O10" i="48" a="1"/>
  <c r="O10" i="48" s="1"/>
  <c r="N10" i="48" a="1"/>
  <c r="N10" i="48" s="1"/>
  <c r="M10" i="48" a="1"/>
  <c r="M10" i="48" s="1"/>
  <c r="L10" i="48" a="1"/>
  <c r="L10" i="48" s="1"/>
  <c r="K10" i="48" a="1"/>
  <c r="K10" i="48" s="1"/>
  <c r="J10" i="48" a="1"/>
  <c r="J10" i="48" s="1"/>
  <c r="I10" i="48" a="1"/>
  <c r="I10" i="48" s="1"/>
  <c r="H10" i="48" a="1"/>
  <c r="H10" i="48" s="1"/>
  <c r="G10" i="48" a="1"/>
  <c r="G10" i="48" s="1"/>
  <c r="F10" i="48" a="1"/>
  <c r="F10" i="48" s="1"/>
  <c r="E10" i="48" a="1"/>
  <c r="E10" i="48" s="1"/>
  <c r="D10" i="48" a="1"/>
  <c r="D10" i="48" s="1"/>
  <c r="C10" i="48"/>
  <c r="W9" i="48" a="1"/>
  <c r="W9" i="48" s="1"/>
  <c r="V9" i="48" a="1"/>
  <c r="V9" i="48" s="1"/>
  <c r="U9" i="48" a="1"/>
  <c r="U9" i="48" s="1"/>
  <c r="T9" i="48" a="1"/>
  <c r="T9" i="48" s="1"/>
  <c r="S9" i="48" a="1"/>
  <c r="S9" i="48" s="1"/>
  <c r="R9" i="48" a="1"/>
  <c r="R9" i="48" s="1"/>
  <c r="Q9" i="48" a="1"/>
  <c r="Q9" i="48" s="1"/>
  <c r="P9" i="48" a="1"/>
  <c r="P9" i="48" s="1"/>
  <c r="O9" i="48" a="1"/>
  <c r="O9" i="48" s="1"/>
  <c r="N9" i="48" a="1"/>
  <c r="N9" i="48" s="1"/>
  <c r="M9" i="48" a="1"/>
  <c r="M9" i="48" s="1"/>
  <c r="L9" i="48" a="1"/>
  <c r="L9" i="48" s="1"/>
  <c r="K9" i="48" a="1"/>
  <c r="K9" i="48" s="1"/>
  <c r="J9" i="48" a="1"/>
  <c r="J9" i="48" s="1"/>
  <c r="I9" i="48" a="1"/>
  <c r="I9" i="48" s="1"/>
  <c r="H9" i="48" a="1"/>
  <c r="H9" i="48" s="1"/>
  <c r="G9" i="48" a="1"/>
  <c r="G9" i="48" s="1"/>
  <c r="F9" i="48" a="1"/>
  <c r="F9" i="48" s="1"/>
  <c r="E9" i="48" a="1"/>
  <c r="E9" i="48" s="1"/>
  <c r="D9" i="48" a="1"/>
  <c r="D9" i="48" s="1"/>
  <c r="C9" i="48"/>
  <c r="W8" i="48" a="1"/>
  <c r="W8" i="48" s="1"/>
  <c r="V8" i="48" a="1"/>
  <c r="V8" i="48" s="1"/>
  <c r="U8" i="48" a="1"/>
  <c r="U8" i="48" s="1"/>
  <c r="T8" i="48" a="1"/>
  <c r="T8" i="48" s="1"/>
  <c r="S8" i="48" a="1"/>
  <c r="S8" i="48" s="1"/>
  <c r="R8" i="48" a="1"/>
  <c r="R8" i="48" s="1"/>
  <c r="Q8" i="48" a="1"/>
  <c r="Q8" i="48" s="1"/>
  <c r="P8" i="48" a="1"/>
  <c r="P8" i="48" s="1"/>
  <c r="O8" i="48" a="1"/>
  <c r="O8" i="48" s="1"/>
  <c r="N8" i="48" a="1"/>
  <c r="N8" i="48" s="1"/>
  <c r="M8" i="48" a="1"/>
  <c r="M8" i="48" s="1"/>
  <c r="L8" i="48" a="1"/>
  <c r="L8" i="48" s="1"/>
  <c r="K8" i="48" a="1"/>
  <c r="K8" i="48" s="1"/>
  <c r="J8" i="48" a="1"/>
  <c r="J8" i="48" s="1"/>
  <c r="I8" i="48" a="1"/>
  <c r="I8" i="48" s="1"/>
  <c r="H8" i="48" a="1"/>
  <c r="H8" i="48" s="1"/>
  <c r="G8" i="48" a="1"/>
  <c r="G8" i="48" s="1"/>
  <c r="F8" i="48" a="1"/>
  <c r="F8" i="48" s="1"/>
  <c r="E8" i="48" a="1"/>
  <c r="E8" i="48" s="1"/>
  <c r="D8" i="48" a="1"/>
  <c r="D8" i="48" s="1"/>
  <c r="C8" i="48"/>
  <c r="C7" i="48"/>
  <c r="C6" i="48"/>
  <c r="C5" i="48"/>
  <c r="C4" i="48"/>
  <c r="W21" i="47" a="1"/>
  <c r="W21" i="47" s="1"/>
  <c r="V21" i="47" a="1"/>
  <c r="V21" i="47" s="1"/>
  <c r="U21" i="47" a="1"/>
  <c r="U21" i="47" s="1"/>
  <c r="T21" i="47" a="1"/>
  <c r="T21" i="47" s="1"/>
  <c r="S21" i="47" a="1"/>
  <c r="S21" i="47" s="1"/>
  <c r="R21" i="47" a="1"/>
  <c r="R21" i="47" s="1"/>
  <c r="Q21" i="47" a="1"/>
  <c r="Q21" i="47" s="1"/>
  <c r="P21" i="47" a="1"/>
  <c r="P21" i="47" s="1"/>
  <c r="O21" i="47" a="1"/>
  <c r="O21" i="47" s="1"/>
  <c r="N21" i="47" a="1"/>
  <c r="N21" i="47" s="1"/>
  <c r="M21" i="47" a="1"/>
  <c r="M21" i="47" s="1"/>
  <c r="L21" i="47" a="1"/>
  <c r="L21" i="47" s="1"/>
  <c r="K21" i="47" a="1"/>
  <c r="K21" i="47" s="1"/>
  <c r="J21" i="47" a="1"/>
  <c r="J21" i="47" s="1"/>
  <c r="I21" i="47" a="1"/>
  <c r="I21" i="47" s="1"/>
  <c r="H21" i="47" a="1"/>
  <c r="H21" i="47" s="1"/>
  <c r="G21" i="47" a="1"/>
  <c r="G21" i="47" s="1"/>
  <c r="F21" i="47" a="1"/>
  <c r="F21" i="47" s="1"/>
  <c r="E21" i="47" a="1"/>
  <c r="E21" i="47" s="1"/>
  <c r="D21" i="47" a="1"/>
  <c r="D21" i="47" s="1"/>
  <c r="C21" i="47"/>
  <c r="W20" i="47" a="1"/>
  <c r="W20" i="47" s="1"/>
  <c r="V20" i="47" a="1"/>
  <c r="V20" i="47" s="1"/>
  <c r="U20" i="47" a="1"/>
  <c r="U20" i="47" s="1"/>
  <c r="T20" i="47" a="1"/>
  <c r="T20" i="47" s="1"/>
  <c r="S20" i="47" a="1"/>
  <c r="S20" i="47" s="1"/>
  <c r="R20" i="47" a="1"/>
  <c r="R20" i="47" s="1"/>
  <c r="Q20" i="47" a="1"/>
  <c r="Q20" i="47" s="1"/>
  <c r="P20" i="47" a="1"/>
  <c r="P20" i="47" s="1"/>
  <c r="O20" i="47" a="1"/>
  <c r="O20" i="47" s="1"/>
  <c r="N20" i="47" a="1"/>
  <c r="N20" i="47" s="1"/>
  <c r="M20" i="47" a="1"/>
  <c r="M20" i="47" s="1"/>
  <c r="L20" i="47" a="1"/>
  <c r="L20" i="47" s="1"/>
  <c r="K20" i="47" a="1"/>
  <c r="K20" i="47" s="1"/>
  <c r="J20" i="47" a="1"/>
  <c r="J20" i="47" s="1"/>
  <c r="I20" i="47" a="1"/>
  <c r="I20" i="47" s="1"/>
  <c r="H20" i="47" a="1"/>
  <c r="H20" i="47" s="1"/>
  <c r="G20" i="47" a="1"/>
  <c r="G20" i="47" s="1"/>
  <c r="F20" i="47" a="1"/>
  <c r="F20" i="47" s="1"/>
  <c r="E20" i="47" a="1"/>
  <c r="E20" i="47" s="1"/>
  <c r="D20" i="47" a="1"/>
  <c r="D20" i="47" s="1"/>
  <c r="C20" i="47"/>
  <c r="W19" i="47" a="1"/>
  <c r="W19" i="47" s="1"/>
  <c r="V19" i="47" a="1"/>
  <c r="V19" i="47" s="1"/>
  <c r="U19" i="47" a="1"/>
  <c r="U19" i="47" s="1"/>
  <c r="T19" i="47" a="1"/>
  <c r="T19" i="47" s="1"/>
  <c r="S19" i="47" a="1"/>
  <c r="S19" i="47" s="1"/>
  <c r="R19" i="47" a="1"/>
  <c r="R19" i="47" s="1"/>
  <c r="Q19" i="47" a="1"/>
  <c r="Q19" i="47" s="1"/>
  <c r="P19" i="47" a="1"/>
  <c r="P19" i="47" s="1"/>
  <c r="O19" i="47" a="1"/>
  <c r="O19" i="47" s="1"/>
  <c r="N19" i="47" a="1"/>
  <c r="N19" i="47" s="1"/>
  <c r="M19" i="47" a="1"/>
  <c r="M19" i="47" s="1"/>
  <c r="L19" i="47" a="1"/>
  <c r="L19" i="47" s="1"/>
  <c r="K19" i="47" a="1"/>
  <c r="K19" i="47" s="1"/>
  <c r="J19" i="47" a="1"/>
  <c r="J19" i="47" s="1"/>
  <c r="I19" i="47" a="1"/>
  <c r="I19" i="47" s="1"/>
  <c r="H19" i="47" a="1"/>
  <c r="H19" i="47" s="1"/>
  <c r="G19" i="47" a="1"/>
  <c r="G19" i="47" s="1"/>
  <c r="F19" i="47" a="1"/>
  <c r="F19" i="47" s="1"/>
  <c r="E19" i="47" a="1"/>
  <c r="E19" i="47" s="1"/>
  <c r="D19" i="47" a="1"/>
  <c r="D19" i="47" s="1"/>
  <c r="C19" i="47"/>
  <c r="W18" i="47" a="1"/>
  <c r="W18" i="47" s="1"/>
  <c r="V18" i="47" a="1"/>
  <c r="V18" i="47" s="1"/>
  <c r="U18" i="47" a="1"/>
  <c r="U18" i="47" s="1"/>
  <c r="T18" i="47" a="1"/>
  <c r="T18" i="47" s="1"/>
  <c r="S18" i="47" a="1"/>
  <c r="S18" i="47" s="1"/>
  <c r="R18" i="47" a="1"/>
  <c r="R18" i="47" s="1"/>
  <c r="Q18" i="47" a="1"/>
  <c r="Q18" i="47" s="1"/>
  <c r="P18" i="47" a="1"/>
  <c r="P18" i="47" s="1"/>
  <c r="O18" i="47" a="1"/>
  <c r="O18" i="47" s="1"/>
  <c r="N18" i="47" a="1"/>
  <c r="N18" i="47" s="1"/>
  <c r="M18" i="47" a="1"/>
  <c r="M18" i="47" s="1"/>
  <c r="L18" i="47" a="1"/>
  <c r="L18" i="47" s="1"/>
  <c r="K18" i="47" a="1"/>
  <c r="K18" i="47" s="1"/>
  <c r="J18" i="47" a="1"/>
  <c r="J18" i="47" s="1"/>
  <c r="I18" i="47" a="1"/>
  <c r="I18" i="47" s="1"/>
  <c r="H18" i="47" a="1"/>
  <c r="H18" i="47" s="1"/>
  <c r="G18" i="47" a="1"/>
  <c r="G18" i="47" s="1"/>
  <c r="F18" i="47" a="1"/>
  <c r="F18" i="47" s="1"/>
  <c r="E18" i="47" a="1"/>
  <c r="E18" i="47" s="1"/>
  <c r="D18" i="47" a="1"/>
  <c r="D18" i="47" s="1"/>
  <c r="C18" i="47"/>
  <c r="W17" i="47" a="1"/>
  <c r="W17" i="47" s="1"/>
  <c r="V17" i="47" a="1"/>
  <c r="V17" i="47" s="1"/>
  <c r="U17" i="47" a="1"/>
  <c r="U17" i="47" s="1"/>
  <c r="T17" i="47" a="1"/>
  <c r="T17" i="47" s="1"/>
  <c r="S17" i="47" a="1"/>
  <c r="S17" i="47" s="1"/>
  <c r="R17" i="47" a="1"/>
  <c r="R17" i="47" s="1"/>
  <c r="Q17" i="47" a="1"/>
  <c r="Q17" i="47" s="1"/>
  <c r="P17" i="47" a="1"/>
  <c r="P17" i="47" s="1"/>
  <c r="O17" i="47" a="1"/>
  <c r="O17" i="47" s="1"/>
  <c r="N17" i="47" a="1"/>
  <c r="N17" i="47" s="1"/>
  <c r="M17" i="47" a="1"/>
  <c r="M17" i="47" s="1"/>
  <c r="L17" i="47" a="1"/>
  <c r="L17" i="47" s="1"/>
  <c r="K17" i="47" a="1"/>
  <c r="K17" i="47" s="1"/>
  <c r="J17" i="47" a="1"/>
  <c r="J17" i="47" s="1"/>
  <c r="I17" i="47" a="1"/>
  <c r="I17" i="47" s="1"/>
  <c r="H17" i="47" a="1"/>
  <c r="H17" i="47" s="1"/>
  <c r="G17" i="47" a="1"/>
  <c r="G17" i="47" s="1"/>
  <c r="F17" i="47" a="1"/>
  <c r="F17" i="47" s="1"/>
  <c r="E17" i="47" a="1"/>
  <c r="E17" i="47" s="1"/>
  <c r="D17" i="47" a="1"/>
  <c r="D17" i="47" s="1"/>
  <c r="C17" i="47"/>
  <c r="W16" i="47" a="1"/>
  <c r="W16" i="47" s="1"/>
  <c r="V16" i="47" a="1"/>
  <c r="V16" i="47" s="1"/>
  <c r="U16" i="47" a="1"/>
  <c r="U16" i="47" s="1"/>
  <c r="T16" i="47" a="1"/>
  <c r="T16" i="47" s="1"/>
  <c r="S16" i="47" a="1"/>
  <c r="S16" i="47" s="1"/>
  <c r="R16" i="47" a="1"/>
  <c r="R16" i="47" s="1"/>
  <c r="Q16" i="47" a="1"/>
  <c r="Q16" i="47" s="1"/>
  <c r="P16" i="47" a="1"/>
  <c r="P16" i="47" s="1"/>
  <c r="O16" i="47" a="1"/>
  <c r="O16" i="47" s="1"/>
  <c r="N16" i="47" a="1"/>
  <c r="N16" i="47" s="1"/>
  <c r="M16" i="47" a="1"/>
  <c r="M16" i="47" s="1"/>
  <c r="L16" i="47" a="1"/>
  <c r="L16" i="47" s="1"/>
  <c r="K16" i="47" a="1"/>
  <c r="K16" i="47" s="1"/>
  <c r="J16" i="47" a="1"/>
  <c r="J16" i="47" s="1"/>
  <c r="I16" i="47" a="1"/>
  <c r="I16" i="47" s="1"/>
  <c r="H16" i="47" a="1"/>
  <c r="H16" i="47" s="1"/>
  <c r="G16" i="47" a="1"/>
  <c r="G16" i="47" s="1"/>
  <c r="F16" i="47" a="1"/>
  <c r="F16" i="47" s="1"/>
  <c r="E16" i="47" a="1"/>
  <c r="E16" i="47" s="1"/>
  <c r="D16" i="47" a="1"/>
  <c r="D16" i="47" s="1"/>
  <c r="C16" i="47"/>
  <c r="W15" i="47" a="1"/>
  <c r="W15" i="47" s="1"/>
  <c r="V15" i="47" a="1"/>
  <c r="V15" i="47" s="1"/>
  <c r="U15" i="47" a="1"/>
  <c r="U15" i="47" s="1"/>
  <c r="T15" i="47" a="1"/>
  <c r="T15" i="47" s="1"/>
  <c r="S15" i="47" a="1"/>
  <c r="S15" i="47" s="1"/>
  <c r="R15" i="47" a="1"/>
  <c r="R15" i="47" s="1"/>
  <c r="Q15" i="47" a="1"/>
  <c r="Q15" i="47" s="1"/>
  <c r="P15" i="47" a="1"/>
  <c r="P15" i="47" s="1"/>
  <c r="O15" i="47" a="1"/>
  <c r="O15" i="47" s="1"/>
  <c r="N15" i="47" a="1"/>
  <c r="N15" i="47" s="1"/>
  <c r="M15" i="47" a="1"/>
  <c r="M15" i="47" s="1"/>
  <c r="L15" i="47" a="1"/>
  <c r="L15" i="47" s="1"/>
  <c r="K15" i="47" a="1"/>
  <c r="K15" i="47" s="1"/>
  <c r="J15" i="47" a="1"/>
  <c r="J15" i="47" s="1"/>
  <c r="I15" i="47" a="1"/>
  <c r="I15" i="47" s="1"/>
  <c r="H15" i="47" a="1"/>
  <c r="H15" i="47" s="1"/>
  <c r="G15" i="47" a="1"/>
  <c r="G15" i="47" s="1"/>
  <c r="F15" i="47" a="1"/>
  <c r="F15" i="47" s="1"/>
  <c r="E15" i="47" a="1"/>
  <c r="E15" i="47" s="1"/>
  <c r="D15" i="47" a="1"/>
  <c r="D15" i="47" s="1"/>
  <c r="C15" i="47"/>
  <c r="W14" i="47" a="1"/>
  <c r="W14" i="47" s="1"/>
  <c r="V14" i="47" a="1"/>
  <c r="V14" i="47" s="1"/>
  <c r="U14" i="47" a="1"/>
  <c r="U14" i="47" s="1"/>
  <c r="T14" i="47" a="1"/>
  <c r="T14" i="47" s="1"/>
  <c r="S14" i="47" a="1"/>
  <c r="S14" i="47" s="1"/>
  <c r="R14" i="47" a="1"/>
  <c r="R14" i="47" s="1"/>
  <c r="Q14" i="47" a="1"/>
  <c r="Q14" i="47" s="1"/>
  <c r="P14" i="47" a="1"/>
  <c r="P14" i="47" s="1"/>
  <c r="O14" i="47" a="1"/>
  <c r="O14" i="47" s="1"/>
  <c r="N14" i="47" a="1"/>
  <c r="N14" i="47" s="1"/>
  <c r="M14" i="47" a="1"/>
  <c r="M14" i="47" s="1"/>
  <c r="L14" i="47" a="1"/>
  <c r="L14" i="47" s="1"/>
  <c r="K14" i="47" a="1"/>
  <c r="K14" i="47" s="1"/>
  <c r="J14" i="47" a="1"/>
  <c r="J14" i="47" s="1"/>
  <c r="I14" i="47" a="1"/>
  <c r="I14" i="47" s="1"/>
  <c r="H14" i="47" a="1"/>
  <c r="H14" i="47" s="1"/>
  <c r="G14" i="47" a="1"/>
  <c r="G14" i="47" s="1"/>
  <c r="F14" i="47" a="1"/>
  <c r="F14" i="47" s="1"/>
  <c r="E14" i="47" a="1"/>
  <c r="E14" i="47" s="1"/>
  <c r="D14" i="47" a="1"/>
  <c r="D14" i="47" s="1"/>
  <c r="C14" i="47"/>
  <c r="W13" i="47" a="1"/>
  <c r="W13" i="47" s="1"/>
  <c r="V13" i="47" a="1"/>
  <c r="V13" i="47" s="1"/>
  <c r="U13" i="47" a="1"/>
  <c r="U13" i="47" s="1"/>
  <c r="T13" i="47" a="1"/>
  <c r="T13" i="47" s="1"/>
  <c r="S13" i="47" a="1"/>
  <c r="S13" i="47" s="1"/>
  <c r="R13" i="47" a="1"/>
  <c r="R13" i="47" s="1"/>
  <c r="Q13" i="47" a="1"/>
  <c r="Q13" i="47" s="1"/>
  <c r="P13" i="47" a="1"/>
  <c r="P13" i="47" s="1"/>
  <c r="O13" i="47" a="1"/>
  <c r="O13" i="47" s="1"/>
  <c r="N13" i="47" a="1"/>
  <c r="N13" i="47" s="1"/>
  <c r="M13" i="47" a="1"/>
  <c r="M13" i="47" s="1"/>
  <c r="L13" i="47" a="1"/>
  <c r="L13" i="47" s="1"/>
  <c r="K13" i="47" a="1"/>
  <c r="K13" i="47" s="1"/>
  <c r="J13" i="47" a="1"/>
  <c r="J13" i="47" s="1"/>
  <c r="I13" i="47" a="1"/>
  <c r="I13" i="47" s="1"/>
  <c r="H13" i="47" a="1"/>
  <c r="H13" i="47" s="1"/>
  <c r="G13" i="47" a="1"/>
  <c r="G13" i="47" s="1"/>
  <c r="F13" i="47" a="1"/>
  <c r="F13" i="47" s="1"/>
  <c r="E13" i="47" a="1"/>
  <c r="E13" i="47" s="1"/>
  <c r="D13" i="47" a="1"/>
  <c r="D13" i="47" s="1"/>
  <c r="C13" i="47"/>
  <c r="C12" i="47"/>
  <c r="C11" i="47"/>
  <c r="C10" i="47"/>
  <c r="C9" i="47"/>
  <c r="C8" i="47"/>
  <c r="C7" i="47"/>
  <c r="C6" i="47"/>
  <c r="C5" i="47"/>
  <c r="C4" i="47"/>
  <c r="W21" i="46" a="1"/>
  <c r="W21" i="46" s="1"/>
  <c r="V21" i="46" a="1"/>
  <c r="V21" i="46" s="1"/>
  <c r="U21" i="46" a="1"/>
  <c r="U21" i="46" s="1"/>
  <c r="T21" i="46" a="1"/>
  <c r="T21" i="46" s="1"/>
  <c r="S21" i="46" a="1"/>
  <c r="S21" i="46" s="1"/>
  <c r="R21" i="46" a="1"/>
  <c r="R21" i="46" s="1"/>
  <c r="Q21" i="46" a="1"/>
  <c r="Q21" i="46" s="1"/>
  <c r="P21" i="46" a="1"/>
  <c r="P21" i="46" s="1"/>
  <c r="O21" i="46" a="1"/>
  <c r="O21" i="46" s="1"/>
  <c r="N21" i="46" a="1"/>
  <c r="N21" i="46" s="1"/>
  <c r="M21" i="46" a="1"/>
  <c r="M21" i="46" s="1"/>
  <c r="L21" i="46" a="1"/>
  <c r="L21" i="46" s="1"/>
  <c r="K21" i="46" a="1"/>
  <c r="K21" i="46" s="1"/>
  <c r="J21" i="46" a="1"/>
  <c r="J21" i="46" s="1"/>
  <c r="I21" i="46" a="1"/>
  <c r="I21" i="46" s="1"/>
  <c r="H21" i="46" a="1"/>
  <c r="H21" i="46" s="1"/>
  <c r="G21" i="46" a="1"/>
  <c r="G21" i="46" s="1"/>
  <c r="F21" i="46" a="1"/>
  <c r="F21" i="46" s="1"/>
  <c r="E21" i="46" a="1"/>
  <c r="E21" i="46" s="1"/>
  <c r="D21" i="46" a="1"/>
  <c r="D21" i="46" s="1"/>
  <c r="C21" i="46"/>
  <c r="W20" i="46" a="1"/>
  <c r="W20" i="46" s="1"/>
  <c r="V20" i="46" a="1"/>
  <c r="V20" i="46" s="1"/>
  <c r="U20" i="46" a="1"/>
  <c r="U20" i="46" s="1"/>
  <c r="T20" i="46" a="1"/>
  <c r="T20" i="46" s="1"/>
  <c r="S20" i="46" a="1"/>
  <c r="S20" i="46" s="1"/>
  <c r="R20" i="46" a="1"/>
  <c r="R20" i="46" s="1"/>
  <c r="Q20" i="46" a="1"/>
  <c r="Q20" i="46" s="1"/>
  <c r="P20" i="46" a="1"/>
  <c r="P20" i="46" s="1"/>
  <c r="O20" i="46" a="1"/>
  <c r="O20" i="46" s="1"/>
  <c r="N20" i="46" a="1"/>
  <c r="N20" i="46" s="1"/>
  <c r="M20" i="46" a="1"/>
  <c r="M20" i="46" s="1"/>
  <c r="L20" i="46" a="1"/>
  <c r="L20" i="46" s="1"/>
  <c r="K20" i="46" a="1"/>
  <c r="K20" i="46" s="1"/>
  <c r="J20" i="46" a="1"/>
  <c r="J20" i="46" s="1"/>
  <c r="I20" i="46" a="1"/>
  <c r="I20" i="46" s="1"/>
  <c r="H20" i="46" a="1"/>
  <c r="H20" i="46" s="1"/>
  <c r="G20" i="46" a="1"/>
  <c r="G20" i="46" s="1"/>
  <c r="F20" i="46" a="1"/>
  <c r="F20" i="46" s="1"/>
  <c r="E20" i="46" a="1"/>
  <c r="E20" i="46" s="1"/>
  <c r="D20" i="46" a="1"/>
  <c r="D20" i="46" s="1"/>
  <c r="C20" i="46"/>
  <c r="W19" i="46" a="1"/>
  <c r="W19" i="46" s="1"/>
  <c r="V19" i="46" a="1"/>
  <c r="V19" i="46" s="1"/>
  <c r="U19" i="46" a="1"/>
  <c r="U19" i="46" s="1"/>
  <c r="T19" i="46" a="1"/>
  <c r="T19" i="46" s="1"/>
  <c r="S19" i="46" a="1"/>
  <c r="S19" i="46" s="1"/>
  <c r="R19" i="46" a="1"/>
  <c r="R19" i="46" s="1"/>
  <c r="Q19" i="46" a="1"/>
  <c r="Q19" i="46" s="1"/>
  <c r="P19" i="46" a="1"/>
  <c r="P19" i="46" s="1"/>
  <c r="O19" i="46" a="1"/>
  <c r="O19" i="46" s="1"/>
  <c r="N19" i="46" a="1"/>
  <c r="N19" i="46" s="1"/>
  <c r="M19" i="46" a="1"/>
  <c r="M19" i="46" s="1"/>
  <c r="L19" i="46" a="1"/>
  <c r="L19" i="46" s="1"/>
  <c r="K19" i="46" a="1"/>
  <c r="K19" i="46" s="1"/>
  <c r="J19" i="46" a="1"/>
  <c r="J19" i="46" s="1"/>
  <c r="I19" i="46" a="1"/>
  <c r="I19" i="46" s="1"/>
  <c r="H19" i="46" a="1"/>
  <c r="H19" i="46" s="1"/>
  <c r="G19" i="46" a="1"/>
  <c r="G19" i="46" s="1"/>
  <c r="F19" i="46" a="1"/>
  <c r="F19" i="46" s="1"/>
  <c r="E19" i="46" a="1"/>
  <c r="E19" i="46" s="1"/>
  <c r="D19" i="46" a="1"/>
  <c r="D19" i="46" s="1"/>
  <c r="C19" i="46"/>
  <c r="W18" i="46" a="1"/>
  <c r="W18" i="46" s="1"/>
  <c r="V18" i="46" a="1"/>
  <c r="V18" i="46" s="1"/>
  <c r="U18" i="46" a="1"/>
  <c r="U18" i="46" s="1"/>
  <c r="T18" i="46" a="1"/>
  <c r="T18" i="46" s="1"/>
  <c r="S18" i="46" a="1"/>
  <c r="S18" i="46" s="1"/>
  <c r="R18" i="46" a="1"/>
  <c r="R18" i="46" s="1"/>
  <c r="Q18" i="46" a="1"/>
  <c r="Q18" i="46" s="1"/>
  <c r="P18" i="46" a="1"/>
  <c r="P18" i="46" s="1"/>
  <c r="O18" i="46" a="1"/>
  <c r="O18" i="46" s="1"/>
  <c r="N18" i="46" a="1"/>
  <c r="N18" i="46" s="1"/>
  <c r="M18" i="46" a="1"/>
  <c r="M18" i="46" s="1"/>
  <c r="L18" i="46" a="1"/>
  <c r="L18" i="46" s="1"/>
  <c r="K18" i="46" a="1"/>
  <c r="K18" i="46" s="1"/>
  <c r="J18" i="46" a="1"/>
  <c r="J18" i="46" s="1"/>
  <c r="I18" i="46" a="1"/>
  <c r="I18" i="46" s="1"/>
  <c r="H18" i="46" a="1"/>
  <c r="H18" i="46" s="1"/>
  <c r="G18" i="46" a="1"/>
  <c r="G18" i="46" s="1"/>
  <c r="F18" i="46" a="1"/>
  <c r="F18" i="46" s="1"/>
  <c r="E18" i="46" a="1"/>
  <c r="E18" i="46" s="1"/>
  <c r="D18" i="46" a="1"/>
  <c r="D18" i="46" s="1"/>
  <c r="C18" i="46"/>
  <c r="W17" i="46" a="1"/>
  <c r="W17" i="46" s="1"/>
  <c r="V17" i="46" a="1"/>
  <c r="V17" i="46" s="1"/>
  <c r="U17" i="46" a="1"/>
  <c r="U17" i="46" s="1"/>
  <c r="T17" i="46" a="1"/>
  <c r="T17" i="46" s="1"/>
  <c r="S17" i="46" a="1"/>
  <c r="S17" i="46" s="1"/>
  <c r="R17" i="46" a="1"/>
  <c r="R17" i="46" s="1"/>
  <c r="Q17" i="46" a="1"/>
  <c r="Q17" i="46" s="1"/>
  <c r="P17" i="46" a="1"/>
  <c r="P17" i="46" s="1"/>
  <c r="O17" i="46" a="1"/>
  <c r="O17" i="46" s="1"/>
  <c r="N17" i="46" a="1"/>
  <c r="N17" i="46" s="1"/>
  <c r="M17" i="46" a="1"/>
  <c r="M17" i="46" s="1"/>
  <c r="L17" i="46" a="1"/>
  <c r="L17" i="46" s="1"/>
  <c r="K17" i="46" a="1"/>
  <c r="K17" i="46" s="1"/>
  <c r="J17" i="46" a="1"/>
  <c r="J17" i="46" s="1"/>
  <c r="I17" i="46" a="1"/>
  <c r="I17" i="46" s="1"/>
  <c r="H17" i="46" a="1"/>
  <c r="H17" i="46" s="1"/>
  <c r="G17" i="46" a="1"/>
  <c r="G17" i="46" s="1"/>
  <c r="F17" i="46" a="1"/>
  <c r="F17" i="46" s="1"/>
  <c r="E17" i="46" a="1"/>
  <c r="E17" i="46" s="1"/>
  <c r="D17" i="46" a="1"/>
  <c r="D17" i="46" s="1"/>
  <c r="C17" i="46"/>
  <c r="W16" i="46" a="1"/>
  <c r="W16" i="46" s="1"/>
  <c r="V16" i="46" a="1"/>
  <c r="V16" i="46" s="1"/>
  <c r="U16" i="46" a="1"/>
  <c r="U16" i="46" s="1"/>
  <c r="T16" i="46" a="1"/>
  <c r="T16" i="46" s="1"/>
  <c r="S16" i="46" a="1"/>
  <c r="S16" i="46" s="1"/>
  <c r="R16" i="46" a="1"/>
  <c r="R16" i="46" s="1"/>
  <c r="Q16" i="46" a="1"/>
  <c r="Q16" i="46" s="1"/>
  <c r="P16" i="46" a="1"/>
  <c r="P16" i="46" s="1"/>
  <c r="O16" i="46" a="1"/>
  <c r="O16" i="46" s="1"/>
  <c r="N16" i="46" a="1"/>
  <c r="N16" i="46" s="1"/>
  <c r="M16" i="46" a="1"/>
  <c r="M16" i="46" s="1"/>
  <c r="L16" i="46" a="1"/>
  <c r="L16" i="46" s="1"/>
  <c r="K16" i="46" a="1"/>
  <c r="K16" i="46" s="1"/>
  <c r="J16" i="46" a="1"/>
  <c r="J16" i="46" s="1"/>
  <c r="I16" i="46" a="1"/>
  <c r="I16" i="46" s="1"/>
  <c r="H16" i="46" a="1"/>
  <c r="H16" i="46" s="1"/>
  <c r="G16" i="46" a="1"/>
  <c r="G16" i="46" s="1"/>
  <c r="F16" i="46" a="1"/>
  <c r="F16" i="46" s="1"/>
  <c r="E16" i="46" a="1"/>
  <c r="E16" i="46" s="1"/>
  <c r="D16" i="46" a="1"/>
  <c r="D16" i="46" s="1"/>
  <c r="C16" i="46"/>
  <c r="W15" i="46" a="1"/>
  <c r="W15" i="46" s="1"/>
  <c r="V15" i="46" a="1"/>
  <c r="V15" i="46" s="1"/>
  <c r="U15" i="46" a="1"/>
  <c r="U15" i="46" s="1"/>
  <c r="T15" i="46" a="1"/>
  <c r="T15" i="46" s="1"/>
  <c r="S15" i="46" a="1"/>
  <c r="S15" i="46" s="1"/>
  <c r="R15" i="46" a="1"/>
  <c r="R15" i="46" s="1"/>
  <c r="Q15" i="46" a="1"/>
  <c r="Q15" i="46" s="1"/>
  <c r="P15" i="46" a="1"/>
  <c r="P15" i="46" s="1"/>
  <c r="O15" i="46" a="1"/>
  <c r="O15" i="46" s="1"/>
  <c r="N15" i="46" a="1"/>
  <c r="N15" i="46" s="1"/>
  <c r="M15" i="46" a="1"/>
  <c r="M15" i="46" s="1"/>
  <c r="L15" i="46" a="1"/>
  <c r="L15" i="46" s="1"/>
  <c r="K15" i="46" a="1"/>
  <c r="K15" i="46" s="1"/>
  <c r="J15" i="46" a="1"/>
  <c r="J15" i="46" s="1"/>
  <c r="I15" i="46" a="1"/>
  <c r="I15" i="46" s="1"/>
  <c r="H15" i="46" a="1"/>
  <c r="H15" i="46" s="1"/>
  <c r="G15" i="46" a="1"/>
  <c r="G15" i="46" s="1"/>
  <c r="F15" i="46" a="1"/>
  <c r="F15" i="46" s="1"/>
  <c r="E15" i="46" a="1"/>
  <c r="E15" i="46" s="1"/>
  <c r="D15" i="46" a="1"/>
  <c r="D15" i="46" s="1"/>
  <c r="C15" i="46"/>
  <c r="W14" i="46" a="1"/>
  <c r="W14" i="46" s="1"/>
  <c r="V14" i="46" a="1"/>
  <c r="V14" i="46" s="1"/>
  <c r="U14" i="46" a="1"/>
  <c r="U14" i="46" s="1"/>
  <c r="T14" i="46" a="1"/>
  <c r="T14" i="46" s="1"/>
  <c r="S14" i="46" a="1"/>
  <c r="S14" i="46" s="1"/>
  <c r="R14" i="46" a="1"/>
  <c r="R14" i="46" s="1"/>
  <c r="Q14" i="46" a="1"/>
  <c r="Q14" i="46" s="1"/>
  <c r="P14" i="46" a="1"/>
  <c r="P14" i="46" s="1"/>
  <c r="O14" i="46" a="1"/>
  <c r="O14" i="46" s="1"/>
  <c r="N14" i="46" a="1"/>
  <c r="N14" i="46" s="1"/>
  <c r="M14" i="46" a="1"/>
  <c r="M14" i="46" s="1"/>
  <c r="L14" i="46" a="1"/>
  <c r="L14" i="46" s="1"/>
  <c r="K14" i="46" a="1"/>
  <c r="K14" i="46" s="1"/>
  <c r="J14" i="46" a="1"/>
  <c r="J14" i="46" s="1"/>
  <c r="I14" i="46" a="1"/>
  <c r="I14" i="46" s="1"/>
  <c r="H14" i="46" a="1"/>
  <c r="H14" i="46" s="1"/>
  <c r="G14" i="46" a="1"/>
  <c r="G14" i="46" s="1"/>
  <c r="F14" i="46" a="1"/>
  <c r="F14" i="46" s="1"/>
  <c r="E14" i="46" a="1"/>
  <c r="E14" i="46" s="1"/>
  <c r="D14" i="46" a="1"/>
  <c r="D14" i="46" s="1"/>
  <c r="C14" i="46"/>
  <c r="W13" i="46" a="1"/>
  <c r="W13" i="46" s="1"/>
  <c r="V13" i="46" a="1"/>
  <c r="V13" i="46" s="1"/>
  <c r="U13" i="46" a="1"/>
  <c r="U13" i="46" s="1"/>
  <c r="T13" i="46" a="1"/>
  <c r="T13" i="46" s="1"/>
  <c r="S13" i="46" a="1"/>
  <c r="S13" i="46" s="1"/>
  <c r="R13" i="46" a="1"/>
  <c r="R13" i="46" s="1"/>
  <c r="Q13" i="46" a="1"/>
  <c r="Q13" i="46" s="1"/>
  <c r="P13" i="46" a="1"/>
  <c r="P13" i="46" s="1"/>
  <c r="O13" i="46" a="1"/>
  <c r="O13" i="46" s="1"/>
  <c r="N13" i="46" a="1"/>
  <c r="N13" i="46" s="1"/>
  <c r="M13" i="46" a="1"/>
  <c r="M13" i="46" s="1"/>
  <c r="L13" i="46" a="1"/>
  <c r="L13" i="46" s="1"/>
  <c r="K13" i="46" a="1"/>
  <c r="K13" i="46" s="1"/>
  <c r="J13" i="46" a="1"/>
  <c r="J13" i="46" s="1"/>
  <c r="I13" i="46" a="1"/>
  <c r="I13" i="46" s="1"/>
  <c r="H13" i="46" a="1"/>
  <c r="H13" i="46" s="1"/>
  <c r="G13" i="46" a="1"/>
  <c r="G13" i="46" s="1"/>
  <c r="F13" i="46" a="1"/>
  <c r="F13" i="46" s="1"/>
  <c r="E13" i="46" a="1"/>
  <c r="E13" i="46" s="1"/>
  <c r="D13" i="46" a="1"/>
  <c r="D13" i="46" s="1"/>
  <c r="C13" i="46"/>
  <c r="W12" i="46" a="1"/>
  <c r="W12" i="46" s="1"/>
  <c r="V12" i="46" a="1"/>
  <c r="V12" i="46" s="1"/>
  <c r="U12" i="46" a="1"/>
  <c r="U12" i="46" s="1"/>
  <c r="T12" i="46" a="1"/>
  <c r="T12" i="46" s="1"/>
  <c r="S12" i="46" a="1"/>
  <c r="S12" i="46" s="1"/>
  <c r="R12" i="46" a="1"/>
  <c r="R12" i="46" s="1"/>
  <c r="Q12" i="46" a="1"/>
  <c r="Q12" i="46" s="1"/>
  <c r="P12" i="46" a="1"/>
  <c r="P12" i="46" s="1"/>
  <c r="O12" i="46" a="1"/>
  <c r="O12" i="46" s="1"/>
  <c r="N12" i="46" a="1"/>
  <c r="N12" i="46" s="1"/>
  <c r="M12" i="46" a="1"/>
  <c r="M12" i="46" s="1"/>
  <c r="L12" i="46" a="1"/>
  <c r="L12" i="46" s="1"/>
  <c r="K12" i="46" a="1"/>
  <c r="K12" i="46" s="1"/>
  <c r="J12" i="46" a="1"/>
  <c r="J12" i="46" s="1"/>
  <c r="I12" i="46" a="1"/>
  <c r="I12" i="46" s="1"/>
  <c r="H12" i="46" a="1"/>
  <c r="H12" i="46" s="1"/>
  <c r="G12" i="46" a="1"/>
  <c r="G12" i="46" s="1"/>
  <c r="F12" i="46" a="1"/>
  <c r="F12" i="46" s="1"/>
  <c r="E12" i="46" a="1"/>
  <c r="E12" i="46" s="1"/>
  <c r="D12" i="46" a="1"/>
  <c r="D12" i="46" s="1"/>
  <c r="C12" i="46"/>
  <c r="C11" i="46"/>
  <c r="C10" i="46"/>
  <c r="C9" i="46"/>
  <c r="C8" i="46"/>
  <c r="C7" i="46"/>
  <c r="C6" i="46"/>
  <c r="C5" i="46"/>
  <c r="C4" i="46"/>
  <c r="W21" i="45" a="1"/>
  <c r="W21" i="45" s="1"/>
  <c r="V21" i="45" a="1"/>
  <c r="V21" i="45" s="1"/>
  <c r="U21" i="45" a="1"/>
  <c r="U21" i="45" s="1"/>
  <c r="T21" i="45" a="1"/>
  <c r="T21" i="45" s="1"/>
  <c r="S21" i="45" a="1"/>
  <c r="S21" i="45" s="1"/>
  <c r="R21" i="45" a="1"/>
  <c r="R21" i="45" s="1"/>
  <c r="Q21" i="45" a="1"/>
  <c r="Q21" i="45" s="1"/>
  <c r="P21" i="45" a="1"/>
  <c r="P21" i="45" s="1"/>
  <c r="O21" i="45" a="1"/>
  <c r="O21" i="45" s="1"/>
  <c r="N21" i="45" a="1"/>
  <c r="N21" i="45" s="1"/>
  <c r="M21" i="45" a="1"/>
  <c r="M21" i="45" s="1"/>
  <c r="L21" i="45" a="1"/>
  <c r="L21" i="45" s="1"/>
  <c r="K21" i="45" a="1"/>
  <c r="K21" i="45" s="1"/>
  <c r="J21" i="45" a="1"/>
  <c r="J21" i="45" s="1"/>
  <c r="I21" i="45" a="1"/>
  <c r="I21" i="45" s="1"/>
  <c r="H21" i="45" a="1"/>
  <c r="H21" i="45" s="1"/>
  <c r="G21" i="45" a="1"/>
  <c r="G21" i="45" s="1"/>
  <c r="F21" i="45" a="1"/>
  <c r="F21" i="45" s="1"/>
  <c r="E21" i="45" a="1"/>
  <c r="E21" i="45" s="1"/>
  <c r="D21" i="45" a="1"/>
  <c r="D21" i="45" s="1"/>
  <c r="C21" i="45"/>
  <c r="W20" i="45" a="1"/>
  <c r="W20" i="45" s="1"/>
  <c r="V20" i="45" a="1"/>
  <c r="V20" i="45" s="1"/>
  <c r="U20" i="45" a="1"/>
  <c r="U20" i="45" s="1"/>
  <c r="T20" i="45" a="1"/>
  <c r="T20" i="45" s="1"/>
  <c r="S20" i="45" a="1"/>
  <c r="S20" i="45" s="1"/>
  <c r="R20" i="45" a="1"/>
  <c r="R20" i="45" s="1"/>
  <c r="Q20" i="45" a="1"/>
  <c r="Q20" i="45" s="1"/>
  <c r="P20" i="45" a="1"/>
  <c r="P20" i="45" s="1"/>
  <c r="O20" i="45" a="1"/>
  <c r="O20" i="45" s="1"/>
  <c r="N20" i="45" a="1"/>
  <c r="N20" i="45" s="1"/>
  <c r="M20" i="45" a="1"/>
  <c r="M20" i="45" s="1"/>
  <c r="L20" i="45" a="1"/>
  <c r="L20" i="45" s="1"/>
  <c r="K20" i="45" a="1"/>
  <c r="K20" i="45" s="1"/>
  <c r="J20" i="45" a="1"/>
  <c r="J20" i="45" s="1"/>
  <c r="I20" i="45" a="1"/>
  <c r="I20" i="45" s="1"/>
  <c r="H20" i="45" a="1"/>
  <c r="H20" i="45" s="1"/>
  <c r="G20" i="45" a="1"/>
  <c r="G20" i="45" s="1"/>
  <c r="F20" i="45" a="1"/>
  <c r="F20" i="45" s="1"/>
  <c r="E20" i="45" a="1"/>
  <c r="E20" i="45" s="1"/>
  <c r="D20" i="45" a="1"/>
  <c r="D20" i="45" s="1"/>
  <c r="C20" i="45"/>
  <c r="W19" i="45" a="1"/>
  <c r="W19" i="45" s="1"/>
  <c r="V19" i="45" a="1"/>
  <c r="V19" i="45" s="1"/>
  <c r="U19" i="45" a="1"/>
  <c r="U19" i="45" s="1"/>
  <c r="T19" i="45" a="1"/>
  <c r="T19" i="45" s="1"/>
  <c r="S19" i="45" a="1"/>
  <c r="S19" i="45" s="1"/>
  <c r="R19" i="45" a="1"/>
  <c r="R19" i="45" s="1"/>
  <c r="Q19" i="45" a="1"/>
  <c r="Q19" i="45" s="1"/>
  <c r="P19" i="45" a="1"/>
  <c r="P19" i="45" s="1"/>
  <c r="O19" i="45" a="1"/>
  <c r="O19" i="45" s="1"/>
  <c r="N19" i="45" a="1"/>
  <c r="N19" i="45" s="1"/>
  <c r="M19" i="45" a="1"/>
  <c r="M19" i="45" s="1"/>
  <c r="L19" i="45" a="1"/>
  <c r="L19" i="45" s="1"/>
  <c r="K19" i="45" a="1"/>
  <c r="K19" i="45" s="1"/>
  <c r="J19" i="45" a="1"/>
  <c r="J19" i="45" s="1"/>
  <c r="I19" i="45" a="1"/>
  <c r="I19" i="45" s="1"/>
  <c r="H19" i="45" a="1"/>
  <c r="H19" i="45" s="1"/>
  <c r="G19" i="45" a="1"/>
  <c r="G19" i="45" s="1"/>
  <c r="F19" i="45" a="1"/>
  <c r="F19" i="45" s="1"/>
  <c r="E19" i="45" a="1"/>
  <c r="E19" i="45" s="1"/>
  <c r="D19" i="45" a="1"/>
  <c r="D19" i="45" s="1"/>
  <c r="C19" i="45"/>
  <c r="W18" i="45" a="1"/>
  <c r="W18" i="45" s="1"/>
  <c r="V18" i="45" a="1"/>
  <c r="V18" i="45" s="1"/>
  <c r="U18" i="45" a="1"/>
  <c r="U18" i="45" s="1"/>
  <c r="T18" i="45" a="1"/>
  <c r="T18" i="45" s="1"/>
  <c r="S18" i="45" a="1"/>
  <c r="S18" i="45" s="1"/>
  <c r="R18" i="45" a="1"/>
  <c r="R18" i="45" s="1"/>
  <c r="Q18" i="45" a="1"/>
  <c r="Q18" i="45" s="1"/>
  <c r="P18" i="45" a="1"/>
  <c r="P18" i="45" s="1"/>
  <c r="O18" i="45" a="1"/>
  <c r="O18" i="45" s="1"/>
  <c r="N18" i="45" a="1"/>
  <c r="N18" i="45" s="1"/>
  <c r="M18" i="45" a="1"/>
  <c r="M18" i="45" s="1"/>
  <c r="L18" i="45" a="1"/>
  <c r="L18" i="45" s="1"/>
  <c r="K18" i="45" a="1"/>
  <c r="K18" i="45" s="1"/>
  <c r="J18" i="45" a="1"/>
  <c r="J18" i="45" s="1"/>
  <c r="I18" i="45" a="1"/>
  <c r="I18" i="45" s="1"/>
  <c r="H18" i="45" a="1"/>
  <c r="H18" i="45" s="1"/>
  <c r="G18" i="45" a="1"/>
  <c r="G18" i="45" s="1"/>
  <c r="F18" i="45" a="1"/>
  <c r="F18" i="45" s="1"/>
  <c r="E18" i="45" a="1"/>
  <c r="E18" i="45" s="1"/>
  <c r="D18" i="45" a="1"/>
  <c r="D18" i="45" s="1"/>
  <c r="C18" i="45"/>
  <c r="W17" i="45" a="1"/>
  <c r="W17" i="45" s="1"/>
  <c r="V17" i="45" a="1"/>
  <c r="V17" i="45" s="1"/>
  <c r="U17" i="45" a="1"/>
  <c r="U17" i="45" s="1"/>
  <c r="T17" i="45" a="1"/>
  <c r="T17" i="45" s="1"/>
  <c r="S17" i="45" a="1"/>
  <c r="S17" i="45" s="1"/>
  <c r="R17" i="45" a="1"/>
  <c r="R17" i="45" s="1"/>
  <c r="Q17" i="45" a="1"/>
  <c r="Q17" i="45" s="1"/>
  <c r="P17" i="45" a="1"/>
  <c r="P17" i="45" s="1"/>
  <c r="O17" i="45" a="1"/>
  <c r="O17" i="45" s="1"/>
  <c r="N17" i="45" a="1"/>
  <c r="N17" i="45" s="1"/>
  <c r="M17" i="45" a="1"/>
  <c r="M17" i="45" s="1"/>
  <c r="L17" i="45" a="1"/>
  <c r="L17" i="45" s="1"/>
  <c r="K17" i="45" a="1"/>
  <c r="K17" i="45" s="1"/>
  <c r="J17" i="45" a="1"/>
  <c r="J17" i="45" s="1"/>
  <c r="I17" i="45" a="1"/>
  <c r="I17" i="45" s="1"/>
  <c r="H17" i="45" a="1"/>
  <c r="H17" i="45" s="1"/>
  <c r="G17" i="45" a="1"/>
  <c r="G17" i="45" s="1"/>
  <c r="F17" i="45" a="1"/>
  <c r="F17" i="45" s="1"/>
  <c r="E17" i="45" a="1"/>
  <c r="E17" i="45" s="1"/>
  <c r="D17" i="45" a="1"/>
  <c r="D17" i="45" s="1"/>
  <c r="C17" i="45"/>
  <c r="W16" i="45" a="1"/>
  <c r="W16" i="45" s="1"/>
  <c r="V16" i="45" a="1"/>
  <c r="V16" i="45" s="1"/>
  <c r="U16" i="45" a="1"/>
  <c r="U16" i="45" s="1"/>
  <c r="T16" i="45" a="1"/>
  <c r="T16" i="45" s="1"/>
  <c r="S16" i="45" a="1"/>
  <c r="S16" i="45" s="1"/>
  <c r="R16" i="45" a="1"/>
  <c r="R16" i="45" s="1"/>
  <c r="Q16" i="45" a="1"/>
  <c r="Q16" i="45" s="1"/>
  <c r="P16" i="45" a="1"/>
  <c r="P16" i="45" s="1"/>
  <c r="O16" i="45" a="1"/>
  <c r="O16" i="45" s="1"/>
  <c r="N16" i="45" a="1"/>
  <c r="N16" i="45" s="1"/>
  <c r="M16" i="45" a="1"/>
  <c r="M16" i="45" s="1"/>
  <c r="L16" i="45" a="1"/>
  <c r="L16" i="45" s="1"/>
  <c r="K16" i="45" a="1"/>
  <c r="K16" i="45" s="1"/>
  <c r="J16" i="45" a="1"/>
  <c r="J16" i="45" s="1"/>
  <c r="I16" i="45" a="1"/>
  <c r="I16" i="45" s="1"/>
  <c r="H16" i="45" a="1"/>
  <c r="H16" i="45" s="1"/>
  <c r="G16" i="45" a="1"/>
  <c r="G16" i="45" s="1"/>
  <c r="F16" i="45" a="1"/>
  <c r="F16" i="45" s="1"/>
  <c r="E16" i="45" a="1"/>
  <c r="E16" i="45" s="1"/>
  <c r="D16" i="45" a="1"/>
  <c r="D16" i="45" s="1"/>
  <c r="C16" i="45"/>
  <c r="W15" i="45" a="1"/>
  <c r="W15" i="45" s="1"/>
  <c r="V15" i="45" a="1"/>
  <c r="V15" i="45" s="1"/>
  <c r="U15" i="45" a="1"/>
  <c r="U15" i="45" s="1"/>
  <c r="T15" i="45" a="1"/>
  <c r="T15" i="45" s="1"/>
  <c r="S15" i="45" a="1"/>
  <c r="S15" i="45" s="1"/>
  <c r="R15" i="45" a="1"/>
  <c r="R15" i="45" s="1"/>
  <c r="Q15" i="45" a="1"/>
  <c r="Q15" i="45" s="1"/>
  <c r="P15" i="45" a="1"/>
  <c r="P15" i="45" s="1"/>
  <c r="O15" i="45" a="1"/>
  <c r="O15" i="45" s="1"/>
  <c r="N15" i="45" a="1"/>
  <c r="N15" i="45" s="1"/>
  <c r="M15" i="45" a="1"/>
  <c r="M15" i="45" s="1"/>
  <c r="L15" i="45" a="1"/>
  <c r="L15" i="45" s="1"/>
  <c r="K15" i="45" a="1"/>
  <c r="K15" i="45" s="1"/>
  <c r="J15" i="45" a="1"/>
  <c r="J15" i="45" s="1"/>
  <c r="I15" i="45" a="1"/>
  <c r="I15" i="45" s="1"/>
  <c r="H15" i="45" a="1"/>
  <c r="H15" i="45" s="1"/>
  <c r="G15" i="45" a="1"/>
  <c r="G15" i="45" s="1"/>
  <c r="F15" i="45" a="1"/>
  <c r="F15" i="45" s="1"/>
  <c r="E15" i="45" a="1"/>
  <c r="E15" i="45" s="1"/>
  <c r="D15" i="45" a="1"/>
  <c r="D15" i="45" s="1"/>
  <c r="C15" i="45"/>
  <c r="W14" i="45" a="1"/>
  <c r="W14" i="45" s="1"/>
  <c r="V14" i="45" a="1"/>
  <c r="V14" i="45" s="1"/>
  <c r="U14" i="45" a="1"/>
  <c r="U14" i="45" s="1"/>
  <c r="T14" i="45" a="1"/>
  <c r="T14" i="45" s="1"/>
  <c r="S14" i="45" a="1"/>
  <c r="S14" i="45" s="1"/>
  <c r="R14" i="45" a="1"/>
  <c r="R14" i="45" s="1"/>
  <c r="Q14" i="45" a="1"/>
  <c r="Q14" i="45" s="1"/>
  <c r="P14" i="45" a="1"/>
  <c r="P14" i="45" s="1"/>
  <c r="O14" i="45" a="1"/>
  <c r="O14" i="45" s="1"/>
  <c r="N14" i="45" a="1"/>
  <c r="N14" i="45" s="1"/>
  <c r="M14" i="45" a="1"/>
  <c r="M14" i="45" s="1"/>
  <c r="L14" i="45" a="1"/>
  <c r="L14" i="45" s="1"/>
  <c r="K14" i="45" a="1"/>
  <c r="K14" i="45" s="1"/>
  <c r="J14" i="45" a="1"/>
  <c r="J14" i="45" s="1"/>
  <c r="I14" i="45" a="1"/>
  <c r="I14" i="45" s="1"/>
  <c r="H14" i="45" a="1"/>
  <c r="H14" i="45" s="1"/>
  <c r="G14" i="45" a="1"/>
  <c r="G14" i="45" s="1"/>
  <c r="F14" i="45" a="1"/>
  <c r="F14" i="45" s="1"/>
  <c r="E14" i="45" a="1"/>
  <c r="E14" i="45" s="1"/>
  <c r="D14" i="45" a="1"/>
  <c r="D14" i="45" s="1"/>
  <c r="C14" i="45"/>
  <c r="W13" i="45" a="1"/>
  <c r="W13" i="45" s="1"/>
  <c r="V13" i="45" a="1"/>
  <c r="V13" i="45" s="1"/>
  <c r="U13" i="45" a="1"/>
  <c r="U13" i="45" s="1"/>
  <c r="T13" i="45" a="1"/>
  <c r="T13" i="45" s="1"/>
  <c r="S13" i="45" a="1"/>
  <c r="S13" i="45" s="1"/>
  <c r="R13" i="45" a="1"/>
  <c r="R13" i="45" s="1"/>
  <c r="Q13" i="45" a="1"/>
  <c r="Q13" i="45" s="1"/>
  <c r="P13" i="45" a="1"/>
  <c r="P13" i="45" s="1"/>
  <c r="O13" i="45" a="1"/>
  <c r="O13" i="45" s="1"/>
  <c r="N13" i="45" a="1"/>
  <c r="N13" i="45" s="1"/>
  <c r="M13" i="45" a="1"/>
  <c r="M13" i="45" s="1"/>
  <c r="L13" i="45" a="1"/>
  <c r="L13" i="45" s="1"/>
  <c r="K13" i="45" a="1"/>
  <c r="K13" i="45" s="1"/>
  <c r="J13" i="45" a="1"/>
  <c r="J13" i="45" s="1"/>
  <c r="I13" i="45" a="1"/>
  <c r="I13" i="45" s="1"/>
  <c r="H13" i="45" a="1"/>
  <c r="H13" i="45" s="1"/>
  <c r="G13" i="45" a="1"/>
  <c r="G13" i="45" s="1"/>
  <c r="F13" i="45" a="1"/>
  <c r="F13" i="45" s="1"/>
  <c r="E13" i="45" a="1"/>
  <c r="E13" i="45" s="1"/>
  <c r="D13" i="45" a="1"/>
  <c r="D13" i="45" s="1"/>
  <c r="C13" i="45"/>
  <c r="W12" i="45" a="1"/>
  <c r="W12" i="45" s="1"/>
  <c r="V12" i="45" a="1"/>
  <c r="V12" i="45" s="1"/>
  <c r="U12" i="45" a="1"/>
  <c r="U12" i="45" s="1"/>
  <c r="T12" i="45" a="1"/>
  <c r="T12" i="45" s="1"/>
  <c r="S12" i="45" a="1"/>
  <c r="S12" i="45" s="1"/>
  <c r="R12" i="45" a="1"/>
  <c r="R12" i="45" s="1"/>
  <c r="Q12" i="45" a="1"/>
  <c r="Q12" i="45" s="1"/>
  <c r="P12" i="45" a="1"/>
  <c r="P12" i="45" s="1"/>
  <c r="O12" i="45" a="1"/>
  <c r="O12" i="45" s="1"/>
  <c r="N12" i="45" a="1"/>
  <c r="N12" i="45" s="1"/>
  <c r="M12" i="45" a="1"/>
  <c r="M12" i="45" s="1"/>
  <c r="L12" i="45" a="1"/>
  <c r="L12" i="45" s="1"/>
  <c r="K12" i="45" a="1"/>
  <c r="K12" i="45" s="1"/>
  <c r="J12" i="45" a="1"/>
  <c r="J12" i="45" s="1"/>
  <c r="I12" i="45" a="1"/>
  <c r="I12" i="45" s="1"/>
  <c r="H12" i="45" a="1"/>
  <c r="H12" i="45" s="1"/>
  <c r="G12" i="45" a="1"/>
  <c r="G12" i="45" s="1"/>
  <c r="F12" i="45" a="1"/>
  <c r="F12" i="45" s="1"/>
  <c r="E12" i="45" a="1"/>
  <c r="E12" i="45" s="1"/>
  <c r="D12" i="45" a="1"/>
  <c r="D12" i="45" s="1"/>
  <c r="C12" i="45"/>
  <c r="W11" i="45" a="1"/>
  <c r="W11" i="45" s="1"/>
  <c r="V11" i="45" a="1"/>
  <c r="V11" i="45" s="1"/>
  <c r="U11" i="45" a="1"/>
  <c r="U11" i="45" s="1"/>
  <c r="T11" i="45" a="1"/>
  <c r="T11" i="45" s="1"/>
  <c r="S11" i="45" a="1"/>
  <c r="S11" i="45" s="1"/>
  <c r="R11" i="45" a="1"/>
  <c r="R11" i="45" s="1"/>
  <c r="Q11" i="45" a="1"/>
  <c r="Q11" i="45" s="1"/>
  <c r="P11" i="45" a="1"/>
  <c r="P11" i="45" s="1"/>
  <c r="O11" i="45" a="1"/>
  <c r="O11" i="45" s="1"/>
  <c r="N11" i="45" a="1"/>
  <c r="N11" i="45" s="1"/>
  <c r="M11" i="45" a="1"/>
  <c r="M11" i="45" s="1"/>
  <c r="L11" i="45" a="1"/>
  <c r="L11" i="45" s="1"/>
  <c r="K11" i="45" a="1"/>
  <c r="K11" i="45" s="1"/>
  <c r="J11" i="45" a="1"/>
  <c r="J11" i="45" s="1"/>
  <c r="I11" i="45" a="1"/>
  <c r="I11" i="45" s="1"/>
  <c r="H11" i="45" a="1"/>
  <c r="H11" i="45" s="1"/>
  <c r="G11" i="45" a="1"/>
  <c r="G11" i="45" s="1"/>
  <c r="F11" i="45" a="1"/>
  <c r="F11" i="45" s="1"/>
  <c r="E11" i="45" a="1"/>
  <c r="E11" i="45" s="1"/>
  <c r="D11" i="45" a="1"/>
  <c r="D11" i="45" s="1"/>
  <c r="C11" i="45"/>
  <c r="W10" i="45" a="1"/>
  <c r="W10" i="45" s="1"/>
  <c r="V10" i="45" a="1"/>
  <c r="V10" i="45" s="1"/>
  <c r="U10" i="45" a="1"/>
  <c r="U10" i="45" s="1"/>
  <c r="T10" i="45" a="1"/>
  <c r="T10" i="45" s="1"/>
  <c r="S10" i="45" a="1"/>
  <c r="S10" i="45" s="1"/>
  <c r="R10" i="45" a="1"/>
  <c r="R10" i="45" s="1"/>
  <c r="Q10" i="45" a="1"/>
  <c r="Q10" i="45" s="1"/>
  <c r="P10" i="45" a="1"/>
  <c r="P10" i="45" s="1"/>
  <c r="O10" i="45" a="1"/>
  <c r="O10" i="45" s="1"/>
  <c r="N10" i="45" a="1"/>
  <c r="N10" i="45" s="1"/>
  <c r="M10" i="45" a="1"/>
  <c r="M10" i="45" s="1"/>
  <c r="L10" i="45" a="1"/>
  <c r="L10" i="45" s="1"/>
  <c r="K10" i="45" a="1"/>
  <c r="K10" i="45" s="1"/>
  <c r="J10" i="45" a="1"/>
  <c r="J10" i="45" s="1"/>
  <c r="I10" i="45" a="1"/>
  <c r="I10" i="45" s="1"/>
  <c r="H10" i="45" a="1"/>
  <c r="H10" i="45" s="1"/>
  <c r="G10" i="45" a="1"/>
  <c r="G10" i="45" s="1"/>
  <c r="F10" i="45" a="1"/>
  <c r="F10" i="45" s="1"/>
  <c r="E10" i="45" a="1"/>
  <c r="E10" i="45" s="1"/>
  <c r="D10" i="45" a="1"/>
  <c r="D10" i="45" s="1"/>
  <c r="C10" i="45"/>
  <c r="C9" i="45"/>
  <c r="C8" i="45"/>
  <c r="C7" i="45"/>
  <c r="C6" i="45"/>
  <c r="C5" i="45"/>
  <c r="C4" i="45"/>
  <c r="W21" i="44" a="1"/>
  <c r="W21" i="44" s="1"/>
  <c r="V21" i="44" a="1"/>
  <c r="V21" i="44" s="1"/>
  <c r="U21" i="44" a="1"/>
  <c r="U21" i="44" s="1"/>
  <c r="T21" i="44" a="1"/>
  <c r="T21" i="44" s="1"/>
  <c r="S21" i="44" a="1"/>
  <c r="S21" i="44" s="1"/>
  <c r="R21" i="44" a="1"/>
  <c r="R21" i="44" s="1"/>
  <c r="Q21" i="44" a="1"/>
  <c r="Q21" i="44" s="1"/>
  <c r="P21" i="44" a="1"/>
  <c r="P21" i="44" s="1"/>
  <c r="O21" i="44" a="1"/>
  <c r="O21" i="44" s="1"/>
  <c r="N21" i="44" a="1"/>
  <c r="N21" i="44" s="1"/>
  <c r="M21" i="44" a="1"/>
  <c r="M21" i="44" s="1"/>
  <c r="L21" i="44" a="1"/>
  <c r="L21" i="44" s="1"/>
  <c r="K21" i="44" a="1"/>
  <c r="K21" i="44" s="1"/>
  <c r="J21" i="44" a="1"/>
  <c r="J21" i="44" s="1"/>
  <c r="I21" i="44" a="1"/>
  <c r="I21" i="44" s="1"/>
  <c r="H21" i="44" a="1"/>
  <c r="H21" i="44" s="1"/>
  <c r="G21" i="44" a="1"/>
  <c r="G21" i="44" s="1"/>
  <c r="F21" i="44" a="1"/>
  <c r="F21" i="44" s="1"/>
  <c r="E21" i="44" a="1"/>
  <c r="E21" i="44" s="1"/>
  <c r="D21" i="44" a="1"/>
  <c r="D21" i="44" s="1"/>
  <c r="C21" i="44"/>
  <c r="W20" i="44" a="1"/>
  <c r="W20" i="44" s="1"/>
  <c r="V20" i="44" a="1"/>
  <c r="V20" i="44" s="1"/>
  <c r="U20" i="44" a="1"/>
  <c r="U20" i="44" s="1"/>
  <c r="T20" i="44" a="1"/>
  <c r="T20" i="44" s="1"/>
  <c r="S20" i="44" a="1"/>
  <c r="S20" i="44" s="1"/>
  <c r="R20" i="44" a="1"/>
  <c r="R20" i="44" s="1"/>
  <c r="Q20" i="44" a="1"/>
  <c r="Q20" i="44" s="1"/>
  <c r="P20" i="44" a="1"/>
  <c r="P20" i="44" s="1"/>
  <c r="O20" i="44" a="1"/>
  <c r="O20" i="44" s="1"/>
  <c r="N20" i="44" a="1"/>
  <c r="N20" i="44" s="1"/>
  <c r="M20" i="44" a="1"/>
  <c r="M20" i="44" s="1"/>
  <c r="L20" i="44" a="1"/>
  <c r="L20" i="44" s="1"/>
  <c r="K20" i="44" a="1"/>
  <c r="K20" i="44" s="1"/>
  <c r="J20" i="44" a="1"/>
  <c r="J20" i="44" s="1"/>
  <c r="I20" i="44" a="1"/>
  <c r="I20" i="44" s="1"/>
  <c r="H20" i="44" a="1"/>
  <c r="H20" i="44" s="1"/>
  <c r="G20" i="44" a="1"/>
  <c r="G20" i="44" s="1"/>
  <c r="F20" i="44" a="1"/>
  <c r="F20" i="44" s="1"/>
  <c r="E20" i="44" a="1"/>
  <c r="E20" i="44" s="1"/>
  <c r="D20" i="44" a="1"/>
  <c r="D20" i="44" s="1"/>
  <c r="C20" i="44"/>
  <c r="W19" i="44" a="1"/>
  <c r="W19" i="44" s="1"/>
  <c r="V19" i="44" a="1"/>
  <c r="V19" i="44" s="1"/>
  <c r="U19" i="44" a="1"/>
  <c r="U19" i="44" s="1"/>
  <c r="T19" i="44" a="1"/>
  <c r="T19" i="44" s="1"/>
  <c r="S19" i="44" a="1"/>
  <c r="S19" i="44" s="1"/>
  <c r="R19" i="44" a="1"/>
  <c r="R19" i="44" s="1"/>
  <c r="Q19" i="44" a="1"/>
  <c r="Q19" i="44" s="1"/>
  <c r="P19" i="44" a="1"/>
  <c r="P19" i="44" s="1"/>
  <c r="O19" i="44" a="1"/>
  <c r="O19" i="44" s="1"/>
  <c r="N19" i="44" a="1"/>
  <c r="N19" i="44" s="1"/>
  <c r="M19" i="44" a="1"/>
  <c r="M19" i="44" s="1"/>
  <c r="L19" i="44" a="1"/>
  <c r="L19" i="44" s="1"/>
  <c r="K19" i="44" a="1"/>
  <c r="K19" i="44" s="1"/>
  <c r="J19" i="44" a="1"/>
  <c r="J19" i="44" s="1"/>
  <c r="I19" i="44" a="1"/>
  <c r="I19" i="44" s="1"/>
  <c r="H19" i="44" a="1"/>
  <c r="H19" i="44" s="1"/>
  <c r="G19" i="44" a="1"/>
  <c r="G19" i="44" s="1"/>
  <c r="F19" i="44" a="1"/>
  <c r="F19" i="44" s="1"/>
  <c r="E19" i="44" a="1"/>
  <c r="E19" i="44" s="1"/>
  <c r="D19" i="44" a="1"/>
  <c r="D19" i="44" s="1"/>
  <c r="C19" i="44"/>
  <c r="W18" i="44" a="1"/>
  <c r="W18" i="44" s="1"/>
  <c r="V18" i="44" a="1"/>
  <c r="V18" i="44" s="1"/>
  <c r="U18" i="44" a="1"/>
  <c r="U18" i="44" s="1"/>
  <c r="T18" i="44" a="1"/>
  <c r="T18" i="44" s="1"/>
  <c r="S18" i="44" a="1"/>
  <c r="S18" i="44" s="1"/>
  <c r="R18" i="44" a="1"/>
  <c r="R18" i="44" s="1"/>
  <c r="Q18" i="44" a="1"/>
  <c r="Q18" i="44" s="1"/>
  <c r="P18" i="44" a="1"/>
  <c r="P18" i="44" s="1"/>
  <c r="O18" i="44" a="1"/>
  <c r="O18" i="44" s="1"/>
  <c r="N18" i="44" a="1"/>
  <c r="N18" i="44" s="1"/>
  <c r="M18" i="44" a="1"/>
  <c r="M18" i="44" s="1"/>
  <c r="L18" i="44" a="1"/>
  <c r="L18" i="44" s="1"/>
  <c r="K18" i="44" a="1"/>
  <c r="K18" i="44" s="1"/>
  <c r="J18" i="44" a="1"/>
  <c r="J18" i="44" s="1"/>
  <c r="I18" i="44" a="1"/>
  <c r="I18" i="44" s="1"/>
  <c r="H18" i="44" a="1"/>
  <c r="H18" i="44" s="1"/>
  <c r="G18" i="44" a="1"/>
  <c r="G18" i="44" s="1"/>
  <c r="F18" i="44" a="1"/>
  <c r="F18" i="44" s="1"/>
  <c r="E18" i="44" a="1"/>
  <c r="E18" i="44" s="1"/>
  <c r="D18" i="44" a="1"/>
  <c r="D18" i="44" s="1"/>
  <c r="C18" i="44"/>
  <c r="W17" i="44" a="1"/>
  <c r="W17" i="44" s="1"/>
  <c r="V17" i="44" a="1"/>
  <c r="V17" i="44" s="1"/>
  <c r="U17" i="44" a="1"/>
  <c r="U17" i="44" s="1"/>
  <c r="T17" i="44" a="1"/>
  <c r="T17" i="44" s="1"/>
  <c r="S17" i="44" a="1"/>
  <c r="S17" i="44" s="1"/>
  <c r="R17" i="44" a="1"/>
  <c r="R17" i="44" s="1"/>
  <c r="Q17" i="44" a="1"/>
  <c r="Q17" i="44" s="1"/>
  <c r="P17" i="44" a="1"/>
  <c r="P17" i="44" s="1"/>
  <c r="O17" i="44" a="1"/>
  <c r="O17" i="44" s="1"/>
  <c r="N17" i="44" a="1"/>
  <c r="N17" i="44" s="1"/>
  <c r="M17" i="44" a="1"/>
  <c r="M17" i="44" s="1"/>
  <c r="L17" i="44" a="1"/>
  <c r="L17" i="44" s="1"/>
  <c r="K17" i="44" a="1"/>
  <c r="K17" i="44" s="1"/>
  <c r="J17" i="44" a="1"/>
  <c r="J17" i="44" s="1"/>
  <c r="I17" i="44" a="1"/>
  <c r="I17" i="44" s="1"/>
  <c r="H17" i="44" a="1"/>
  <c r="H17" i="44" s="1"/>
  <c r="G17" i="44" a="1"/>
  <c r="G17" i="44" s="1"/>
  <c r="F17" i="44" a="1"/>
  <c r="F17" i="44" s="1"/>
  <c r="E17" i="44" a="1"/>
  <c r="E17" i="44" s="1"/>
  <c r="D17" i="44" a="1"/>
  <c r="D17" i="44" s="1"/>
  <c r="C17" i="44"/>
  <c r="W16" i="44" a="1"/>
  <c r="W16" i="44" s="1"/>
  <c r="V16" i="44" a="1"/>
  <c r="V16" i="44" s="1"/>
  <c r="U16" i="44" a="1"/>
  <c r="U16" i="44" s="1"/>
  <c r="T16" i="44" a="1"/>
  <c r="T16" i="44" s="1"/>
  <c r="S16" i="44" a="1"/>
  <c r="S16" i="44" s="1"/>
  <c r="R16" i="44" a="1"/>
  <c r="R16" i="44" s="1"/>
  <c r="Q16" i="44" a="1"/>
  <c r="Q16" i="44" s="1"/>
  <c r="P16" i="44" a="1"/>
  <c r="P16" i="44" s="1"/>
  <c r="O16" i="44" a="1"/>
  <c r="O16" i="44" s="1"/>
  <c r="N16" i="44" a="1"/>
  <c r="N16" i="44" s="1"/>
  <c r="M16" i="44" a="1"/>
  <c r="M16" i="44" s="1"/>
  <c r="L16" i="44" a="1"/>
  <c r="L16" i="44" s="1"/>
  <c r="K16" i="44" a="1"/>
  <c r="K16" i="44" s="1"/>
  <c r="J16" i="44" a="1"/>
  <c r="J16" i="44" s="1"/>
  <c r="I16" i="44" a="1"/>
  <c r="I16" i="44" s="1"/>
  <c r="H16" i="44" a="1"/>
  <c r="H16" i="44" s="1"/>
  <c r="G16" i="44" a="1"/>
  <c r="G16" i="44" s="1"/>
  <c r="F16" i="44" a="1"/>
  <c r="F16" i="44" s="1"/>
  <c r="E16" i="44" a="1"/>
  <c r="E16" i="44" s="1"/>
  <c r="D16" i="44" a="1"/>
  <c r="D16" i="44" s="1"/>
  <c r="C16" i="44"/>
  <c r="W15" i="44" a="1"/>
  <c r="W15" i="44" s="1"/>
  <c r="V15" i="44" a="1"/>
  <c r="V15" i="44" s="1"/>
  <c r="U15" i="44" a="1"/>
  <c r="U15" i="44" s="1"/>
  <c r="T15" i="44" a="1"/>
  <c r="T15" i="44" s="1"/>
  <c r="S15" i="44" a="1"/>
  <c r="S15" i="44" s="1"/>
  <c r="R15" i="44" a="1"/>
  <c r="R15" i="44" s="1"/>
  <c r="Q15" i="44" a="1"/>
  <c r="Q15" i="44" s="1"/>
  <c r="P15" i="44" a="1"/>
  <c r="P15" i="44" s="1"/>
  <c r="O15" i="44" a="1"/>
  <c r="O15" i="44" s="1"/>
  <c r="N15" i="44" a="1"/>
  <c r="N15" i="44" s="1"/>
  <c r="M15" i="44" a="1"/>
  <c r="M15" i="44" s="1"/>
  <c r="L15" i="44" a="1"/>
  <c r="L15" i="44" s="1"/>
  <c r="K15" i="44" a="1"/>
  <c r="K15" i="44" s="1"/>
  <c r="J15" i="44" a="1"/>
  <c r="J15" i="44" s="1"/>
  <c r="I15" i="44" a="1"/>
  <c r="I15" i="44" s="1"/>
  <c r="H15" i="44" a="1"/>
  <c r="H15" i="44" s="1"/>
  <c r="G15" i="44" a="1"/>
  <c r="G15" i="44" s="1"/>
  <c r="F15" i="44" a="1"/>
  <c r="F15" i="44" s="1"/>
  <c r="E15" i="44" a="1"/>
  <c r="E15" i="44" s="1"/>
  <c r="D15" i="44" a="1"/>
  <c r="D15" i="44" s="1"/>
  <c r="C15" i="44"/>
  <c r="W14" i="44" a="1"/>
  <c r="W14" i="44" s="1"/>
  <c r="V14" i="44" a="1"/>
  <c r="V14" i="44" s="1"/>
  <c r="U14" i="44" a="1"/>
  <c r="U14" i="44" s="1"/>
  <c r="T14" i="44" a="1"/>
  <c r="T14" i="44" s="1"/>
  <c r="S14" i="44" a="1"/>
  <c r="S14" i="44" s="1"/>
  <c r="R14" i="44" a="1"/>
  <c r="R14" i="44" s="1"/>
  <c r="Q14" i="44" a="1"/>
  <c r="Q14" i="44" s="1"/>
  <c r="P14" i="44" a="1"/>
  <c r="P14" i="44" s="1"/>
  <c r="O14" i="44" a="1"/>
  <c r="O14" i="44" s="1"/>
  <c r="N14" i="44" a="1"/>
  <c r="N14" i="44" s="1"/>
  <c r="M14" i="44" a="1"/>
  <c r="M14" i="44" s="1"/>
  <c r="L14" i="44" a="1"/>
  <c r="L14" i="44" s="1"/>
  <c r="K14" i="44" a="1"/>
  <c r="K14" i="44" s="1"/>
  <c r="J14" i="44" a="1"/>
  <c r="J14" i="44" s="1"/>
  <c r="I14" i="44" a="1"/>
  <c r="I14" i="44" s="1"/>
  <c r="H14" i="44" a="1"/>
  <c r="H14" i="44" s="1"/>
  <c r="G14" i="44" a="1"/>
  <c r="G14" i="44" s="1"/>
  <c r="F14" i="44" a="1"/>
  <c r="F14" i="44" s="1"/>
  <c r="E14" i="44" a="1"/>
  <c r="E14" i="44" s="1"/>
  <c r="D14" i="44" a="1"/>
  <c r="D14" i="44" s="1"/>
  <c r="C14" i="44"/>
  <c r="W13" i="44" a="1"/>
  <c r="W13" i="44" s="1"/>
  <c r="V13" i="44" a="1"/>
  <c r="V13" i="44" s="1"/>
  <c r="U13" i="44" a="1"/>
  <c r="U13" i="44" s="1"/>
  <c r="T13" i="44" a="1"/>
  <c r="T13" i="44" s="1"/>
  <c r="S13" i="44" a="1"/>
  <c r="S13" i="44" s="1"/>
  <c r="R13" i="44" a="1"/>
  <c r="R13" i="44" s="1"/>
  <c r="Q13" i="44" a="1"/>
  <c r="Q13" i="44" s="1"/>
  <c r="P13" i="44" a="1"/>
  <c r="P13" i="44" s="1"/>
  <c r="O13" i="44" a="1"/>
  <c r="O13" i="44" s="1"/>
  <c r="N13" i="44" a="1"/>
  <c r="N13" i="44" s="1"/>
  <c r="M13" i="44" a="1"/>
  <c r="M13" i="44" s="1"/>
  <c r="L13" i="44" a="1"/>
  <c r="L13" i="44" s="1"/>
  <c r="K13" i="44" a="1"/>
  <c r="K13" i="44" s="1"/>
  <c r="J13" i="44" a="1"/>
  <c r="J13" i="44" s="1"/>
  <c r="I13" i="44" a="1"/>
  <c r="I13" i="44" s="1"/>
  <c r="H13" i="44" a="1"/>
  <c r="H13" i="44" s="1"/>
  <c r="G13" i="44" a="1"/>
  <c r="G13" i="44" s="1"/>
  <c r="F13" i="44" a="1"/>
  <c r="F13" i="44" s="1"/>
  <c r="E13" i="44" a="1"/>
  <c r="E13" i="44" s="1"/>
  <c r="D13" i="44" a="1"/>
  <c r="D13" i="44" s="1"/>
  <c r="C13" i="44"/>
  <c r="W12" i="44" a="1"/>
  <c r="W12" i="44" s="1"/>
  <c r="V12" i="44" a="1"/>
  <c r="V12" i="44" s="1"/>
  <c r="U12" i="44" a="1"/>
  <c r="U12" i="44" s="1"/>
  <c r="T12" i="44" a="1"/>
  <c r="T12" i="44" s="1"/>
  <c r="S12" i="44" a="1"/>
  <c r="S12" i="44" s="1"/>
  <c r="R12" i="44" a="1"/>
  <c r="R12" i="44" s="1"/>
  <c r="Q12" i="44" a="1"/>
  <c r="Q12" i="44" s="1"/>
  <c r="P12" i="44" a="1"/>
  <c r="P12" i="44" s="1"/>
  <c r="O12" i="44" a="1"/>
  <c r="O12" i="44" s="1"/>
  <c r="N12" i="44" a="1"/>
  <c r="N12" i="44" s="1"/>
  <c r="M12" i="44" a="1"/>
  <c r="M12" i="44" s="1"/>
  <c r="L12" i="44" a="1"/>
  <c r="L12" i="44" s="1"/>
  <c r="K12" i="44" a="1"/>
  <c r="K12" i="44" s="1"/>
  <c r="J12" i="44" a="1"/>
  <c r="J12" i="44" s="1"/>
  <c r="I12" i="44" a="1"/>
  <c r="I12" i="44" s="1"/>
  <c r="H12" i="44" a="1"/>
  <c r="H12" i="44" s="1"/>
  <c r="G12" i="44" a="1"/>
  <c r="G12" i="44" s="1"/>
  <c r="F12" i="44" a="1"/>
  <c r="F12" i="44" s="1"/>
  <c r="E12" i="44" a="1"/>
  <c r="E12" i="44" s="1"/>
  <c r="D12" i="44" a="1"/>
  <c r="D12" i="44" s="1"/>
  <c r="C12" i="44"/>
  <c r="W11" i="44" a="1"/>
  <c r="W11" i="44" s="1"/>
  <c r="V11" i="44" a="1"/>
  <c r="V11" i="44" s="1"/>
  <c r="U11" i="44" a="1"/>
  <c r="U11" i="44" s="1"/>
  <c r="T11" i="44" a="1"/>
  <c r="T11" i="44" s="1"/>
  <c r="S11" i="44" a="1"/>
  <c r="S11" i="44" s="1"/>
  <c r="R11" i="44" a="1"/>
  <c r="R11" i="44" s="1"/>
  <c r="Q11" i="44" a="1"/>
  <c r="Q11" i="44" s="1"/>
  <c r="P11" i="44" a="1"/>
  <c r="P11" i="44" s="1"/>
  <c r="O11" i="44" a="1"/>
  <c r="O11" i="44" s="1"/>
  <c r="N11" i="44" a="1"/>
  <c r="N11" i="44" s="1"/>
  <c r="M11" i="44" a="1"/>
  <c r="M11" i="44" s="1"/>
  <c r="L11" i="44" a="1"/>
  <c r="L11" i="44" s="1"/>
  <c r="K11" i="44" a="1"/>
  <c r="K11" i="44" s="1"/>
  <c r="J11" i="44" a="1"/>
  <c r="J11" i="44" s="1"/>
  <c r="I11" i="44" a="1"/>
  <c r="I11" i="44" s="1"/>
  <c r="H11" i="44" a="1"/>
  <c r="H11" i="44" s="1"/>
  <c r="G11" i="44" a="1"/>
  <c r="G11" i="44" s="1"/>
  <c r="F11" i="44" a="1"/>
  <c r="F11" i="44" s="1"/>
  <c r="E11" i="44" a="1"/>
  <c r="E11" i="44" s="1"/>
  <c r="D11" i="44" a="1"/>
  <c r="D11" i="44" s="1"/>
  <c r="C11" i="44"/>
  <c r="W10" i="44" a="1"/>
  <c r="W10" i="44" s="1"/>
  <c r="V10" i="44" a="1"/>
  <c r="V10" i="44" s="1"/>
  <c r="U10" i="44" a="1"/>
  <c r="U10" i="44" s="1"/>
  <c r="T10" i="44" a="1"/>
  <c r="T10" i="44" s="1"/>
  <c r="S10" i="44" a="1"/>
  <c r="S10" i="44" s="1"/>
  <c r="R10" i="44" a="1"/>
  <c r="R10" i="44" s="1"/>
  <c r="Q10" i="44" a="1"/>
  <c r="Q10" i="44" s="1"/>
  <c r="P10" i="44" a="1"/>
  <c r="P10" i="44" s="1"/>
  <c r="O10" i="44" a="1"/>
  <c r="O10" i="44" s="1"/>
  <c r="N10" i="44" a="1"/>
  <c r="N10" i="44" s="1"/>
  <c r="M10" i="44" a="1"/>
  <c r="M10" i="44" s="1"/>
  <c r="L10" i="44" a="1"/>
  <c r="L10" i="44" s="1"/>
  <c r="K10" i="44" a="1"/>
  <c r="K10" i="44" s="1"/>
  <c r="J10" i="44" a="1"/>
  <c r="J10" i="44" s="1"/>
  <c r="I10" i="44" a="1"/>
  <c r="I10" i="44" s="1"/>
  <c r="H10" i="44" a="1"/>
  <c r="H10" i="44" s="1"/>
  <c r="G10" i="44" a="1"/>
  <c r="G10" i="44" s="1"/>
  <c r="F10" i="44" a="1"/>
  <c r="F10" i="44" s="1"/>
  <c r="E10" i="44" a="1"/>
  <c r="E10" i="44" s="1"/>
  <c r="D10" i="44" a="1"/>
  <c r="D10" i="44" s="1"/>
  <c r="C10" i="44"/>
  <c r="W9" i="44" a="1"/>
  <c r="W9" i="44" s="1"/>
  <c r="V9" i="44" a="1"/>
  <c r="V9" i="44" s="1"/>
  <c r="U9" i="44" a="1"/>
  <c r="U9" i="44" s="1"/>
  <c r="T9" i="44" a="1"/>
  <c r="T9" i="44" s="1"/>
  <c r="S9" i="44" a="1"/>
  <c r="S9" i="44" s="1"/>
  <c r="R9" i="44" a="1"/>
  <c r="R9" i="44" s="1"/>
  <c r="Q9" i="44" a="1"/>
  <c r="Q9" i="44" s="1"/>
  <c r="P9" i="44" a="1"/>
  <c r="P9" i="44" s="1"/>
  <c r="O9" i="44" a="1"/>
  <c r="O9" i="44" s="1"/>
  <c r="N9" i="44" a="1"/>
  <c r="N9" i="44" s="1"/>
  <c r="M9" i="44" a="1"/>
  <c r="M9" i="44" s="1"/>
  <c r="L9" i="44" a="1"/>
  <c r="L9" i="44" s="1"/>
  <c r="K9" i="44" a="1"/>
  <c r="K9" i="44" s="1"/>
  <c r="J9" i="44" a="1"/>
  <c r="J9" i="44" s="1"/>
  <c r="I9" i="44" a="1"/>
  <c r="I9" i="44" s="1"/>
  <c r="H9" i="44" a="1"/>
  <c r="H9" i="44" s="1"/>
  <c r="G9" i="44" a="1"/>
  <c r="G9" i="44" s="1"/>
  <c r="F9" i="44" a="1"/>
  <c r="F9" i="44" s="1"/>
  <c r="E9" i="44" a="1"/>
  <c r="E9" i="44" s="1"/>
  <c r="D9" i="44" a="1"/>
  <c r="D9" i="44" s="1"/>
  <c r="C9" i="44"/>
  <c r="W8" i="44" a="1"/>
  <c r="W8" i="44" s="1"/>
  <c r="V8" i="44" a="1"/>
  <c r="V8" i="44" s="1"/>
  <c r="U8" i="44" a="1"/>
  <c r="U8" i="44" s="1"/>
  <c r="T8" i="44" a="1"/>
  <c r="T8" i="44" s="1"/>
  <c r="S8" i="44" a="1"/>
  <c r="S8" i="44" s="1"/>
  <c r="R8" i="44" a="1"/>
  <c r="R8" i="44" s="1"/>
  <c r="Q8" i="44" a="1"/>
  <c r="Q8" i="44" s="1"/>
  <c r="P8" i="44" a="1"/>
  <c r="P8" i="44" s="1"/>
  <c r="O8" i="44" a="1"/>
  <c r="O8" i="44" s="1"/>
  <c r="N8" i="44" a="1"/>
  <c r="N8" i="44" s="1"/>
  <c r="M8" i="44" a="1"/>
  <c r="M8" i="44" s="1"/>
  <c r="L8" i="44" a="1"/>
  <c r="L8" i="44" s="1"/>
  <c r="K8" i="44" a="1"/>
  <c r="K8" i="44" s="1"/>
  <c r="J8" i="44" a="1"/>
  <c r="J8" i="44" s="1"/>
  <c r="I8" i="44" a="1"/>
  <c r="I8" i="44" s="1"/>
  <c r="H8" i="44" a="1"/>
  <c r="H8" i="44" s="1"/>
  <c r="G8" i="44" a="1"/>
  <c r="G8" i="44" s="1"/>
  <c r="F8" i="44" a="1"/>
  <c r="F8" i="44" s="1"/>
  <c r="E8" i="44" a="1"/>
  <c r="E8" i="44" s="1"/>
  <c r="D8" i="44" a="1"/>
  <c r="D8" i="44" s="1"/>
  <c r="C7" i="44"/>
  <c r="C6" i="44"/>
  <c r="C5" i="44"/>
  <c r="C4" i="44"/>
  <c r="W21" i="43" a="1"/>
  <c r="W21" i="43" s="1"/>
  <c r="V21" i="43" a="1"/>
  <c r="V21" i="43" s="1"/>
  <c r="U21" i="43" a="1"/>
  <c r="U21" i="43" s="1"/>
  <c r="T21" i="43" a="1"/>
  <c r="T21" i="43" s="1"/>
  <c r="S21" i="43" a="1"/>
  <c r="S21" i="43" s="1"/>
  <c r="R21" i="43" a="1"/>
  <c r="R21" i="43" s="1"/>
  <c r="Q21" i="43" a="1"/>
  <c r="Q21" i="43" s="1"/>
  <c r="P21" i="43" a="1"/>
  <c r="P21" i="43" s="1"/>
  <c r="O21" i="43" a="1"/>
  <c r="O21" i="43" s="1"/>
  <c r="N21" i="43" a="1"/>
  <c r="N21" i="43" s="1"/>
  <c r="M21" i="43" a="1"/>
  <c r="M21" i="43" s="1"/>
  <c r="L21" i="43" a="1"/>
  <c r="L21" i="43" s="1"/>
  <c r="K21" i="43" a="1"/>
  <c r="K21" i="43" s="1"/>
  <c r="J21" i="43" a="1"/>
  <c r="J21" i="43" s="1"/>
  <c r="I21" i="43" a="1"/>
  <c r="I21" i="43" s="1"/>
  <c r="H21" i="43" a="1"/>
  <c r="H21" i="43" s="1"/>
  <c r="G21" i="43" a="1"/>
  <c r="G21" i="43" s="1"/>
  <c r="F21" i="43" a="1"/>
  <c r="F21" i="43" s="1"/>
  <c r="E21" i="43" a="1"/>
  <c r="E21" i="43" s="1"/>
  <c r="D21" i="43" a="1"/>
  <c r="D21" i="43" s="1"/>
  <c r="C21" i="43"/>
  <c r="W20" i="43" a="1"/>
  <c r="W20" i="43" s="1"/>
  <c r="V20" i="43" a="1"/>
  <c r="V20" i="43" s="1"/>
  <c r="U20" i="43" a="1"/>
  <c r="U20" i="43" s="1"/>
  <c r="T20" i="43" a="1"/>
  <c r="T20" i="43" s="1"/>
  <c r="S20" i="43" a="1"/>
  <c r="S20" i="43" s="1"/>
  <c r="R20" i="43" a="1"/>
  <c r="R20" i="43" s="1"/>
  <c r="Q20" i="43" a="1"/>
  <c r="Q20" i="43" s="1"/>
  <c r="P20" i="43" a="1"/>
  <c r="P20" i="43" s="1"/>
  <c r="O20" i="43" a="1"/>
  <c r="O20" i="43" s="1"/>
  <c r="N20" i="43" a="1"/>
  <c r="N20" i="43" s="1"/>
  <c r="M20" i="43" a="1"/>
  <c r="M20" i="43" s="1"/>
  <c r="L20" i="43" a="1"/>
  <c r="L20" i="43" s="1"/>
  <c r="K20" i="43" a="1"/>
  <c r="K20" i="43" s="1"/>
  <c r="J20" i="43" a="1"/>
  <c r="J20" i="43" s="1"/>
  <c r="I20" i="43" a="1"/>
  <c r="I20" i="43" s="1"/>
  <c r="H20" i="43" a="1"/>
  <c r="H20" i="43" s="1"/>
  <c r="G20" i="43" a="1"/>
  <c r="G20" i="43" s="1"/>
  <c r="F20" i="43" a="1"/>
  <c r="F20" i="43" s="1"/>
  <c r="E20" i="43" a="1"/>
  <c r="E20" i="43" s="1"/>
  <c r="D20" i="43" a="1"/>
  <c r="D20" i="43" s="1"/>
  <c r="C20" i="43"/>
  <c r="W19" i="43" a="1"/>
  <c r="W19" i="43" s="1"/>
  <c r="V19" i="43" a="1"/>
  <c r="V19" i="43" s="1"/>
  <c r="U19" i="43" a="1"/>
  <c r="U19" i="43" s="1"/>
  <c r="T19" i="43" a="1"/>
  <c r="T19" i="43" s="1"/>
  <c r="S19" i="43" a="1"/>
  <c r="S19" i="43" s="1"/>
  <c r="R19" i="43" a="1"/>
  <c r="R19" i="43" s="1"/>
  <c r="Q19" i="43" a="1"/>
  <c r="Q19" i="43" s="1"/>
  <c r="P19" i="43" a="1"/>
  <c r="P19" i="43" s="1"/>
  <c r="O19" i="43" a="1"/>
  <c r="O19" i="43" s="1"/>
  <c r="N19" i="43" a="1"/>
  <c r="N19" i="43" s="1"/>
  <c r="M19" i="43" a="1"/>
  <c r="M19" i="43" s="1"/>
  <c r="L19" i="43" a="1"/>
  <c r="L19" i="43" s="1"/>
  <c r="K19" i="43" a="1"/>
  <c r="K19" i="43" s="1"/>
  <c r="J19" i="43" a="1"/>
  <c r="J19" i="43" s="1"/>
  <c r="I19" i="43" a="1"/>
  <c r="I19" i="43" s="1"/>
  <c r="H19" i="43" a="1"/>
  <c r="H19" i="43" s="1"/>
  <c r="G19" i="43" a="1"/>
  <c r="G19" i="43" s="1"/>
  <c r="F19" i="43" a="1"/>
  <c r="F19" i="43" s="1"/>
  <c r="E19" i="43" a="1"/>
  <c r="E19" i="43" s="1"/>
  <c r="D19" i="43" a="1"/>
  <c r="D19" i="43" s="1"/>
  <c r="C19" i="43"/>
  <c r="W18" i="43" a="1"/>
  <c r="W18" i="43" s="1"/>
  <c r="V18" i="43" a="1"/>
  <c r="V18" i="43" s="1"/>
  <c r="U18" i="43" a="1"/>
  <c r="U18" i="43" s="1"/>
  <c r="T18" i="43" a="1"/>
  <c r="T18" i="43" s="1"/>
  <c r="S18" i="43" a="1"/>
  <c r="S18" i="43" s="1"/>
  <c r="R18" i="43" a="1"/>
  <c r="R18" i="43" s="1"/>
  <c r="Q18" i="43" a="1"/>
  <c r="Q18" i="43" s="1"/>
  <c r="P18" i="43" a="1"/>
  <c r="P18" i="43" s="1"/>
  <c r="O18" i="43" a="1"/>
  <c r="O18" i="43" s="1"/>
  <c r="N18" i="43" a="1"/>
  <c r="N18" i="43" s="1"/>
  <c r="M18" i="43" a="1"/>
  <c r="M18" i="43" s="1"/>
  <c r="L18" i="43" a="1"/>
  <c r="L18" i="43" s="1"/>
  <c r="K18" i="43" a="1"/>
  <c r="K18" i="43" s="1"/>
  <c r="J18" i="43" a="1"/>
  <c r="J18" i="43" s="1"/>
  <c r="I18" i="43" a="1"/>
  <c r="I18" i="43" s="1"/>
  <c r="H18" i="43" a="1"/>
  <c r="H18" i="43" s="1"/>
  <c r="G18" i="43" a="1"/>
  <c r="G18" i="43" s="1"/>
  <c r="F18" i="43" a="1"/>
  <c r="F18" i="43" s="1"/>
  <c r="E18" i="43" a="1"/>
  <c r="E18" i="43" s="1"/>
  <c r="D18" i="43" a="1"/>
  <c r="D18" i="43" s="1"/>
  <c r="C18" i="43"/>
  <c r="W17" i="43" a="1"/>
  <c r="W17" i="43" s="1"/>
  <c r="V17" i="43" a="1"/>
  <c r="V17" i="43" s="1"/>
  <c r="U17" i="43" a="1"/>
  <c r="U17" i="43" s="1"/>
  <c r="T17" i="43" a="1"/>
  <c r="T17" i="43" s="1"/>
  <c r="S17" i="43" a="1"/>
  <c r="S17" i="43" s="1"/>
  <c r="R17" i="43" a="1"/>
  <c r="R17" i="43" s="1"/>
  <c r="Q17" i="43" a="1"/>
  <c r="Q17" i="43" s="1"/>
  <c r="P17" i="43" a="1"/>
  <c r="P17" i="43" s="1"/>
  <c r="O17" i="43" a="1"/>
  <c r="O17" i="43" s="1"/>
  <c r="N17" i="43" a="1"/>
  <c r="N17" i="43" s="1"/>
  <c r="M17" i="43" a="1"/>
  <c r="M17" i="43" s="1"/>
  <c r="L17" i="43" a="1"/>
  <c r="L17" i="43" s="1"/>
  <c r="K17" i="43" a="1"/>
  <c r="K17" i="43" s="1"/>
  <c r="J17" i="43" a="1"/>
  <c r="J17" i="43" s="1"/>
  <c r="I17" i="43" a="1"/>
  <c r="I17" i="43" s="1"/>
  <c r="H17" i="43" a="1"/>
  <c r="H17" i="43" s="1"/>
  <c r="G17" i="43" a="1"/>
  <c r="G17" i="43" s="1"/>
  <c r="F17" i="43" a="1"/>
  <c r="F17" i="43" s="1"/>
  <c r="E17" i="43" a="1"/>
  <c r="E17" i="43" s="1"/>
  <c r="D17" i="43" a="1"/>
  <c r="D17" i="43" s="1"/>
  <c r="C17" i="43"/>
  <c r="W16" i="43" a="1"/>
  <c r="W16" i="43" s="1"/>
  <c r="V16" i="43" a="1"/>
  <c r="V16" i="43" s="1"/>
  <c r="U16" i="43" a="1"/>
  <c r="U16" i="43" s="1"/>
  <c r="T16" i="43" a="1"/>
  <c r="T16" i="43" s="1"/>
  <c r="S16" i="43" a="1"/>
  <c r="S16" i="43" s="1"/>
  <c r="R16" i="43" a="1"/>
  <c r="R16" i="43" s="1"/>
  <c r="Q16" i="43" a="1"/>
  <c r="Q16" i="43" s="1"/>
  <c r="P16" i="43" a="1"/>
  <c r="P16" i="43" s="1"/>
  <c r="O16" i="43" a="1"/>
  <c r="O16" i="43" s="1"/>
  <c r="N16" i="43" a="1"/>
  <c r="N16" i="43" s="1"/>
  <c r="M16" i="43" a="1"/>
  <c r="M16" i="43" s="1"/>
  <c r="L16" i="43" a="1"/>
  <c r="L16" i="43" s="1"/>
  <c r="K16" i="43" a="1"/>
  <c r="K16" i="43" s="1"/>
  <c r="J16" i="43" a="1"/>
  <c r="J16" i="43" s="1"/>
  <c r="I16" i="43" a="1"/>
  <c r="I16" i="43" s="1"/>
  <c r="H16" i="43" a="1"/>
  <c r="H16" i="43" s="1"/>
  <c r="G16" i="43" a="1"/>
  <c r="G16" i="43" s="1"/>
  <c r="F16" i="43" a="1"/>
  <c r="F16" i="43" s="1"/>
  <c r="E16" i="43" a="1"/>
  <c r="E16" i="43" s="1"/>
  <c r="D16" i="43" a="1"/>
  <c r="D16" i="43" s="1"/>
  <c r="C16" i="43"/>
  <c r="W15" i="43" a="1"/>
  <c r="W15" i="43" s="1"/>
  <c r="V15" i="43" a="1"/>
  <c r="V15" i="43" s="1"/>
  <c r="U15" i="43" a="1"/>
  <c r="U15" i="43" s="1"/>
  <c r="T15" i="43" a="1"/>
  <c r="T15" i="43" s="1"/>
  <c r="S15" i="43" a="1"/>
  <c r="S15" i="43" s="1"/>
  <c r="R15" i="43" a="1"/>
  <c r="R15" i="43" s="1"/>
  <c r="Q15" i="43" a="1"/>
  <c r="Q15" i="43" s="1"/>
  <c r="P15" i="43" a="1"/>
  <c r="P15" i="43" s="1"/>
  <c r="O15" i="43" a="1"/>
  <c r="O15" i="43" s="1"/>
  <c r="N15" i="43" a="1"/>
  <c r="N15" i="43" s="1"/>
  <c r="M15" i="43" a="1"/>
  <c r="M15" i="43" s="1"/>
  <c r="L15" i="43" a="1"/>
  <c r="L15" i="43" s="1"/>
  <c r="K15" i="43" a="1"/>
  <c r="K15" i="43" s="1"/>
  <c r="J15" i="43" a="1"/>
  <c r="J15" i="43" s="1"/>
  <c r="I15" i="43" a="1"/>
  <c r="I15" i="43" s="1"/>
  <c r="H15" i="43" a="1"/>
  <c r="H15" i="43" s="1"/>
  <c r="G15" i="43" a="1"/>
  <c r="G15" i="43" s="1"/>
  <c r="F15" i="43" a="1"/>
  <c r="F15" i="43" s="1"/>
  <c r="E15" i="43" a="1"/>
  <c r="E15" i="43" s="1"/>
  <c r="D15" i="43" a="1"/>
  <c r="D15" i="43" s="1"/>
  <c r="C15" i="43"/>
  <c r="W14" i="43" a="1"/>
  <c r="W14" i="43" s="1"/>
  <c r="V14" i="43" a="1"/>
  <c r="V14" i="43" s="1"/>
  <c r="U14" i="43" a="1"/>
  <c r="U14" i="43" s="1"/>
  <c r="T14" i="43" a="1"/>
  <c r="T14" i="43" s="1"/>
  <c r="S14" i="43" a="1"/>
  <c r="S14" i="43" s="1"/>
  <c r="R14" i="43" a="1"/>
  <c r="R14" i="43" s="1"/>
  <c r="Q14" i="43" a="1"/>
  <c r="Q14" i="43" s="1"/>
  <c r="P14" i="43" a="1"/>
  <c r="P14" i="43" s="1"/>
  <c r="O14" i="43" a="1"/>
  <c r="O14" i="43" s="1"/>
  <c r="N14" i="43" a="1"/>
  <c r="N14" i="43" s="1"/>
  <c r="M14" i="43" a="1"/>
  <c r="M14" i="43" s="1"/>
  <c r="L14" i="43" a="1"/>
  <c r="L14" i="43" s="1"/>
  <c r="K14" i="43" a="1"/>
  <c r="K14" i="43" s="1"/>
  <c r="J14" i="43" a="1"/>
  <c r="J14" i="43" s="1"/>
  <c r="I14" i="43" a="1"/>
  <c r="I14" i="43" s="1"/>
  <c r="H14" i="43" a="1"/>
  <c r="H14" i="43" s="1"/>
  <c r="G14" i="43" a="1"/>
  <c r="G14" i="43" s="1"/>
  <c r="F14" i="43" a="1"/>
  <c r="F14" i="43" s="1"/>
  <c r="E14" i="43" a="1"/>
  <c r="E14" i="43" s="1"/>
  <c r="D14" i="43" a="1"/>
  <c r="D14" i="43" s="1"/>
  <c r="C14" i="43"/>
  <c r="W13" i="43" a="1"/>
  <c r="W13" i="43" s="1"/>
  <c r="V13" i="43" a="1"/>
  <c r="V13" i="43" s="1"/>
  <c r="U13" i="43" a="1"/>
  <c r="U13" i="43" s="1"/>
  <c r="T13" i="43" a="1"/>
  <c r="T13" i="43" s="1"/>
  <c r="S13" i="43" a="1"/>
  <c r="S13" i="43" s="1"/>
  <c r="R13" i="43" a="1"/>
  <c r="R13" i="43" s="1"/>
  <c r="Q13" i="43" a="1"/>
  <c r="Q13" i="43" s="1"/>
  <c r="P13" i="43" a="1"/>
  <c r="P13" i="43" s="1"/>
  <c r="O13" i="43" a="1"/>
  <c r="O13" i="43" s="1"/>
  <c r="N13" i="43" a="1"/>
  <c r="N13" i="43" s="1"/>
  <c r="M13" i="43" a="1"/>
  <c r="M13" i="43" s="1"/>
  <c r="L13" i="43" a="1"/>
  <c r="L13" i="43" s="1"/>
  <c r="K13" i="43" a="1"/>
  <c r="K13" i="43" s="1"/>
  <c r="J13" i="43" a="1"/>
  <c r="J13" i="43" s="1"/>
  <c r="I13" i="43" a="1"/>
  <c r="I13" i="43" s="1"/>
  <c r="H13" i="43" a="1"/>
  <c r="H13" i="43" s="1"/>
  <c r="G13" i="43" a="1"/>
  <c r="G13" i="43" s="1"/>
  <c r="F13" i="43" a="1"/>
  <c r="F13" i="43" s="1"/>
  <c r="E13" i="43" a="1"/>
  <c r="E13" i="43" s="1"/>
  <c r="D13" i="43" a="1"/>
  <c r="D13" i="43" s="1"/>
  <c r="C13" i="43"/>
  <c r="W12" i="43" a="1"/>
  <c r="W12" i="43" s="1"/>
  <c r="V12" i="43" a="1"/>
  <c r="V12" i="43" s="1"/>
  <c r="U12" i="43" a="1"/>
  <c r="U12" i="43" s="1"/>
  <c r="T12" i="43" a="1"/>
  <c r="T12" i="43" s="1"/>
  <c r="S12" i="43" a="1"/>
  <c r="S12" i="43" s="1"/>
  <c r="R12" i="43" a="1"/>
  <c r="R12" i="43" s="1"/>
  <c r="Q12" i="43" a="1"/>
  <c r="Q12" i="43" s="1"/>
  <c r="P12" i="43" a="1"/>
  <c r="P12" i="43" s="1"/>
  <c r="O12" i="43" a="1"/>
  <c r="O12" i="43" s="1"/>
  <c r="N12" i="43" a="1"/>
  <c r="N12" i="43" s="1"/>
  <c r="M12" i="43" a="1"/>
  <c r="M12" i="43" s="1"/>
  <c r="L12" i="43" a="1"/>
  <c r="L12" i="43" s="1"/>
  <c r="K12" i="43" a="1"/>
  <c r="K12" i="43" s="1"/>
  <c r="J12" i="43" a="1"/>
  <c r="J12" i="43" s="1"/>
  <c r="I12" i="43" a="1"/>
  <c r="I12" i="43" s="1"/>
  <c r="H12" i="43" a="1"/>
  <c r="H12" i="43" s="1"/>
  <c r="G12" i="43" a="1"/>
  <c r="G12" i="43" s="1"/>
  <c r="F12" i="43" a="1"/>
  <c r="F12" i="43" s="1"/>
  <c r="E12" i="43" a="1"/>
  <c r="E12" i="43" s="1"/>
  <c r="D12" i="43" a="1"/>
  <c r="D12" i="43" s="1"/>
  <c r="C12" i="43"/>
  <c r="W11" i="43" a="1"/>
  <c r="W11" i="43" s="1"/>
  <c r="V11" i="43" a="1"/>
  <c r="V11" i="43" s="1"/>
  <c r="U11" i="43" a="1"/>
  <c r="U11" i="43" s="1"/>
  <c r="T11" i="43" a="1"/>
  <c r="T11" i="43" s="1"/>
  <c r="S11" i="43" a="1"/>
  <c r="S11" i="43" s="1"/>
  <c r="R11" i="43" a="1"/>
  <c r="R11" i="43" s="1"/>
  <c r="Q11" i="43" a="1"/>
  <c r="Q11" i="43" s="1"/>
  <c r="P11" i="43" a="1"/>
  <c r="P11" i="43" s="1"/>
  <c r="O11" i="43" a="1"/>
  <c r="O11" i="43" s="1"/>
  <c r="N11" i="43" a="1"/>
  <c r="N11" i="43" s="1"/>
  <c r="M11" i="43" a="1"/>
  <c r="M11" i="43" s="1"/>
  <c r="L11" i="43" a="1"/>
  <c r="L11" i="43" s="1"/>
  <c r="K11" i="43" a="1"/>
  <c r="K11" i="43" s="1"/>
  <c r="J11" i="43" a="1"/>
  <c r="J11" i="43" s="1"/>
  <c r="I11" i="43" a="1"/>
  <c r="I11" i="43" s="1"/>
  <c r="H11" i="43" a="1"/>
  <c r="H11" i="43" s="1"/>
  <c r="G11" i="43" a="1"/>
  <c r="G11" i="43" s="1"/>
  <c r="F11" i="43" a="1"/>
  <c r="F11" i="43" s="1"/>
  <c r="E11" i="43" a="1"/>
  <c r="E11" i="43" s="1"/>
  <c r="D11" i="43" a="1"/>
  <c r="D11" i="43" s="1"/>
  <c r="C11" i="43"/>
  <c r="W10" i="43" a="1"/>
  <c r="W10" i="43" s="1"/>
  <c r="V10" i="43" a="1"/>
  <c r="V10" i="43" s="1"/>
  <c r="U10" i="43" a="1"/>
  <c r="U10" i="43" s="1"/>
  <c r="T10" i="43" a="1"/>
  <c r="T10" i="43" s="1"/>
  <c r="S10" i="43" a="1"/>
  <c r="S10" i="43" s="1"/>
  <c r="R10" i="43" a="1"/>
  <c r="R10" i="43" s="1"/>
  <c r="Q10" i="43" a="1"/>
  <c r="Q10" i="43" s="1"/>
  <c r="P10" i="43" a="1"/>
  <c r="P10" i="43" s="1"/>
  <c r="O10" i="43" a="1"/>
  <c r="O10" i="43" s="1"/>
  <c r="N10" i="43" a="1"/>
  <c r="N10" i="43" s="1"/>
  <c r="M10" i="43" a="1"/>
  <c r="M10" i="43" s="1"/>
  <c r="L10" i="43" a="1"/>
  <c r="L10" i="43" s="1"/>
  <c r="K10" i="43" a="1"/>
  <c r="K10" i="43" s="1"/>
  <c r="J10" i="43" a="1"/>
  <c r="J10" i="43" s="1"/>
  <c r="I10" i="43" a="1"/>
  <c r="I10" i="43" s="1"/>
  <c r="H10" i="43" a="1"/>
  <c r="H10" i="43" s="1"/>
  <c r="G10" i="43" a="1"/>
  <c r="G10" i="43" s="1"/>
  <c r="F10" i="43" a="1"/>
  <c r="F10" i="43" s="1"/>
  <c r="E10" i="43" a="1"/>
  <c r="E10" i="43" s="1"/>
  <c r="D10" i="43" a="1"/>
  <c r="D10" i="43" s="1"/>
  <c r="C10" i="43"/>
  <c r="W9" i="43" a="1"/>
  <c r="W9" i="43" s="1"/>
  <c r="V9" i="43" a="1"/>
  <c r="V9" i="43" s="1"/>
  <c r="U9" i="43" a="1"/>
  <c r="U9" i="43" s="1"/>
  <c r="T9" i="43" a="1"/>
  <c r="T9" i="43" s="1"/>
  <c r="S9" i="43" a="1"/>
  <c r="S9" i="43" s="1"/>
  <c r="R9" i="43" a="1"/>
  <c r="R9" i="43" s="1"/>
  <c r="Q9" i="43" a="1"/>
  <c r="Q9" i="43" s="1"/>
  <c r="P9" i="43" a="1"/>
  <c r="P9" i="43" s="1"/>
  <c r="O9" i="43" a="1"/>
  <c r="O9" i="43" s="1"/>
  <c r="N9" i="43" a="1"/>
  <c r="N9" i="43" s="1"/>
  <c r="M9" i="43" a="1"/>
  <c r="M9" i="43" s="1"/>
  <c r="L9" i="43" a="1"/>
  <c r="L9" i="43" s="1"/>
  <c r="K9" i="43" a="1"/>
  <c r="K9" i="43" s="1"/>
  <c r="J9" i="43" a="1"/>
  <c r="J9" i="43" s="1"/>
  <c r="I9" i="43" a="1"/>
  <c r="I9" i="43" s="1"/>
  <c r="H9" i="43" a="1"/>
  <c r="H9" i="43" s="1"/>
  <c r="G9" i="43" a="1"/>
  <c r="G9" i="43" s="1"/>
  <c r="F9" i="43" a="1"/>
  <c r="F9" i="43" s="1"/>
  <c r="E9" i="43" a="1"/>
  <c r="E9" i="43" s="1"/>
  <c r="D9" i="43" a="1"/>
  <c r="D9" i="43" s="1"/>
  <c r="C9" i="43"/>
  <c r="C7" i="43"/>
  <c r="C6" i="43"/>
  <c r="C5" i="43"/>
  <c r="C4" i="43"/>
  <c r="W21" i="42" a="1"/>
  <c r="W21" i="42" s="1"/>
  <c r="V21" i="42" a="1"/>
  <c r="V21" i="42" s="1"/>
  <c r="U21" i="42" a="1"/>
  <c r="U21" i="42" s="1"/>
  <c r="T21" i="42" a="1"/>
  <c r="T21" i="42" s="1"/>
  <c r="S21" i="42" a="1"/>
  <c r="S21" i="42" s="1"/>
  <c r="R21" i="42" a="1"/>
  <c r="R21" i="42" s="1"/>
  <c r="Q21" i="42" a="1"/>
  <c r="Q21" i="42" s="1"/>
  <c r="P21" i="42" a="1"/>
  <c r="P21" i="42" s="1"/>
  <c r="O21" i="42" a="1"/>
  <c r="O21" i="42" s="1"/>
  <c r="N21" i="42" a="1"/>
  <c r="N21" i="42" s="1"/>
  <c r="M21" i="42" a="1"/>
  <c r="M21" i="42" s="1"/>
  <c r="L21" i="42" a="1"/>
  <c r="L21" i="42" s="1"/>
  <c r="K21" i="42" a="1"/>
  <c r="K21" i="42" s="1"/>
  <c r="J21" i="42" a="1"/>
  <c r="J21" i="42" s="1"/>
  <c r="I21" i="42" a="1"/>
  <c r="I21" i="42" s="1"/>
  <c r="H21" i="42" a="1"/>
  <c r="H21" i="42" s="1"/>
  <c r="G21" i="42" a="1"/>
  <c r="G21" i="42" s="1"/>
  <c r="F21" i="42" a="1"/>
  <c r="F21" i="42" s="1"/>
  <c r="E21" i="42" a="1"/>
  <c r="E21" i="42" s="1"/>
  <c r="D21" i="42" a="1"/>
  <c r="D21" i="42" s="1"/>
  <c r="C21" i="42"/>
  <c r="W20" i="42" a="1"/>
  <c r="W20" i="42" s="1"/>
  <c r="V20" i="42" a="1"/>
  <c r="V20" i="42" s="1"/>
  <c r="U20" i="42" a="1"/>
  <c r="U20" i="42" s="1"/>
  <c r="T20" i="42" a="1"/>
  <c r="T20" i="42" s="1"/>
  <c r="S20" i="42" a="1"/>
  <c r="S20" i="42" s="1"/>
  <c r="R20" i="42" a="1"/>
  <c r="R20" i="42" s="1"/>
  <c r="Q20" i="42" a="1"/>
  <c r="Q20" i="42" s="1"/>
  <c r="P20" i="42" a="1"/>
  <c r="P20" i="42" s="1"/>
  <c r="O20" i="42" a="1"/>
  <c r="O20" i="42" s="1"/>
  <c r="N20" i="42" a="1"/>
  <c r="N20" i="42" s="1"/>
  <c r="M20" i="42" a="1"/>
  <c r="M20" i="42" s="1"/>
  <c r="L20" i="42" a="1"/>
  <c r="L20" i="42" s="1"/>
  <c r="K20" i="42" a="1"/>
  <c r="K20" i="42" s="1"/>
  <c r="J20" i="42" a="1"/>
  <c r="J20" i="42" s="1"/>
  <c r="I20" i="42" a="1"/>
  <c r="I20" i="42" s="1"/>
  <c r="H20" i="42" a="1"/>
  <c r="H20" i="42" s="1"/>
  <c r="G20" i="42" a="1"/>
  <c r="G20" i="42" s="1"/>
  <c r="F20" i="42" a="1"/>
  <c r="F20" i="42" s="1"/>
  <c r="E20" i="42" a="1"/>
  <c r="E20" i="42" s="1"/>
  <c r="D20" i="42" a="1"/>
  <c r="D20" i="42" s="1"/>
  <c r="C20" i="42"/>
  <c r="W19" i="42" a="1"/>
  <c r="W19" i="42" s="1"/>
  <c r="V19" i="42" a="1"/>
  <c r="V19" i="42" s="1"/>
  <c r="U19" i="42" a="1"/>
  <c r="U19" i="42" s="1"/>
  <c r="T19" i="42" a="1"/>
  <c r="T19" i="42" s="1"/>
  <c r="S19" i="42" a="1"/>
  <c r="S19" i="42" s="1"/>
  <c r="R19" i="42" a="1"/>
  <c r="R19" i="42" s="1"/>
  <c r="Q19" i="42" a="1"/>
  <c r="Q19" i="42" s="1"/>
  <c r="P19" i="42" a="1"/>
  <c r="P19" i="42" s="1"/>
  <c r="O19" i="42" a="1"/>
  <c r="O19" i="42" s="1"/>
  <c r="N19" i="42" a="1"/>
  <c r="N19" i="42" s="1"/>
  <c r="M19" i="42" a="1"/>
  <c r="M19" i="42" s="1"/>
  <c r="L19" i="42" a="1"/>
  <c r="L19" i="42" s="1"/>
  <c r="K19" i="42" a="1"/>
  <c r="K19" i="42" s="1"/>
  <c r="J19" i="42" a="1"/>
  <c r="J19" i="42" s="1"/>
  <c r="I19" i="42" a="1"/>
  <c r="I19" i="42" s="1"/>
  <c r="H19" i="42" a="1"/>
  <c r="H19" i="42" s="1"/>
  <c r="G19" i="42" a="1"/>
  <c r="G19" i="42" s="1"/>
  <c r="F19" i="42" a="1"/>
  <c r="F19" i="42" s="1"/>
  <c r="E19" i="42" a="1"/>
  <c r="E19" i="42" s="1"/>
  <c r="D19" i="42" a="1"/>
  <c r="D19" i="42" s="1"/>
  <c r="C19" i="42"/>
  <c r="W18" i="42" a="1"/>
  <c r="W18" i="42" s="1"/>
  <c r="V18" i="42" a="1"/>
  <c r="V18" i="42" s="1"/>
  <c r="U18" i="42" a="1"/>
  <c r="U18" i="42" s="1"/>
  <c r="T18" i="42" a="1"/>
  <c r="T18" i="42" s="1"/>
  <c r="S18" i="42" a="1"/>
  <c r="S18" i="42" s="1"/>
  <c r="R18" i="42" a="1"/>
  <c r="R18" i="42" s="1"/>
  <c r="Q18" i="42" a="1"/>
  <c r="Q18" i="42" s="1"/>
  <c r="P18" i="42" a="1"/>
  <c r="P18" i="42" s="1"/>
  <c r="O18" i="42" a="1"/>
  <c r="O18" i="42" s="1"/>
  <c r="N18" i="42" a="1"/>
  <c r="N18" i="42" s="1"/>
  <c r="M18" i="42" a="1"/>
  <c r="M18" i="42" s="1"/>
  <c r="L18" i="42" a="1"/>
  <c r="L18" i="42" s="1"/>
  <c r="K18" i="42" a="1"/>
  <c r="K18" i="42" s="1"/>
  <c r="J18" i="42" a="1"/>
  <c r="J18" i="42" s="1"/>
  <c r="I18" i="42" a="1"/>
  <c r="I18" i="42" s="1"/>
  <c r="H18" i="42" a="1"/>
  <c r="H18" i="42" s="1"/>
  <c r="G18" i="42" a="1"/>
  <c r="G18" i="42" s="1"/>
  <c r="F18" i="42" a="1"/>
  <c r="F18" i="42" s="1"/>
  <c r="E18" i="42" a="1"/>
  <c r="E18" i="42" s="1"/>
  <c r="D18" i="42" a="1"/>
  <c r="D18" i="42" s="1"/>
  <c r="C18" i="42"/>
  <c r="W17" i="42" a="1"/>
  <c r="W17" i="42" s="1"/>
  <c r="V17" i="42" a="1"/>
  <c r="V17" i="42" s="1"/>
  <c r="U17" i="42" a="1"/>
  <c r="U17" i="42" s="1"/>
  <c r="T17" i="42" a="1"/>
  <c r="T17" i="42" s="1"/>
  <c r="S17" i="42" a="1"/>
  <c r="S17" i="42" s="1"/>
  <c r="R17" i="42" a="1"/>
  <c r="R17" i="42" s="1"/>
  <c r="Q17" i="42" a="1"/>
  <c r="Q17" i="42" s="1"/>
  <c r="P17" i="42" a="1"/>
  <c r="P17" i="42" s="1"/>
  <c r="O17" i="42" a="1"/>
  <c r="O17" i="42" s="1"/>
  <c r="N17" i="42" a="1"/>
  <c r="N17" i="42" s="1"/>
  <c r="M17" i="42" a="1"/>
  <c r="M17" i="42" s="1"/>
  <c r="L17" i="42" a="1"/>
  <c r="L17" i="42" s="1"/>
  <c r="K17" i="42" a="1"/>
  <c r="K17" i="42" s="1"/>
  <c r="J17" i="42" a="1"/>
  <c r="J17" i="42" s="1"/>
  <c r="I17" i="42" a="1"/>
  <c r="I17" i="42" s="1"/>
  <c r="H17" i="42" a="1"/>
  <c r="H17" i="42" s="1"/>
  <c r="G17" i="42" a="1"/>
  <c r="G17" i="42" s="1"/>
  <c r="F17" i="42" a="1"/>
  <c r="F17" i="42" s="1"/>
  <c r="E17" i="42" a="1"/>
  <c r="E17" i="42" s="1"/>
  <c r="D17" i="42" a="1"/>
  <c r="D17" i="42" s="1"/>
  <c r="C17" i="42"/>
  <c r="W16" i="42" a="1"/>
  <c r="W16" i="42" s="1"/>
  <c r="V16" i="42" a="1"/>
  <c r="V16" i="42" s="1"/>
  <c r="U16" i="42" a="1"/>
  <c r="U16" i="42" s="1"/>
  <c r="T16" i="42" a="1"/>
  <c r="T16" i="42" s="1"/>
  <c r="S16" i="42" a="1"/>
  <c r="S16" i="42" s="1"/>
  <c r="R16" i="42" a="1"/>
  <c r="R16" i="42" s="1"/>
  <c r="Q16" i="42" a="1"/>
  <c r="Q16" i="42" s="1"/>
  <c r="P16" i="42" a="1"/>
  <c r="P16" i="42" s="1"/>
  <c r="O16" i="42" a="1"/>
  <c r="O16" i="42" s="1"/>
  <c r="N16" i="42" a="1"/>
  <c r="N16" i="42" s="1"/>
  <c r="M16" i="42" a="1"/>
  <c r="M16" i="42" s="1"/>
  <c r="L16" i="42" a="1"/>
  <c r="L16" i="42" s="1"/>
  <c r="K16" i="42" a="1"/>
  <c r="K16" i="42" s="1"/>
  <c r="J16" i="42" a="1"/>
  <c r="J16" i="42" s="1"/>
  <c r="I16" i="42" a="1"/>
  <c r="I16" i="42" s="1"/>
  <c r="H16" i="42" a="1"/>
  <c r="H16" i="42" s="1"/>
  <c r="G16" i="42" a="1"/>
  <c r="G16" i="42" s="1"/>
  <c r="F16" i="42" a="1"/>
  <c r="F16" i="42" s="1"/>
  <c r="E16" i="42" a="1"/>
  <c r="E16" i="42" s="1"/>
  <c r="D16" i="42" a="1"/>
  <c r="D16" i="42" s="1"/>
  <c r="C16" i="42"/>
  <c r="W15" i="42" a="1"/>
  <c r="W15" i="42" s="1"/>
  <c r="V15" i="42" a="1"/>
  <c r="V15" i="42" s="1"/>
  <c r="U15" i="42" a="1"/>
  <c r="U15" i="42" s="1"/>
  <c r="T15" i="42" a="1"/>
  <c r="T15" i="42" s="1"/>
  <c r="S15" i="42" a="1"/>
  <c r="S15" i="42" s="1"/>
  <c r="R15" i="42" a="1"/>
  <c r="R15" i="42" s="1"/>
  <c r="Q15" i="42" a="1"/>
  <c r="Q15" i="42" s="1"/>
  <c r="P15" i="42" a="1"/>
  <c r="P15" i="42" s="1"/>
  <c r="O15" i="42" a="1"/>
  <c r="O15" i="42" s="1"/>
  <c r="N15" i="42" a="1"/>
  <c r="N15" i="42" s="1"/>
  <c r="M15" i="42" a="1"/>
  <c r="M15" i="42" s="1"/>
  <c r="L15" i="42" a="1"/>
  <c r="L15" i="42" s="1"/>
  <c r="K15" i="42" a="1"/>
  <c r="K15" i="42" s="1"/>
  <c r="J15" i="42" a="1"/>
  <c r="J15" i="42" s="1"/>
  <c r="I15" i="42" a="1"/>
  <c r="I15" i="42" s="1"/>
  <c r="H15" i="42" a="1"/>
  <c r="H15" i="42" s="1"/>
  <c r="G15" i="42" a="1"/>
  <c r="G15" i="42" s="1"/>
  <c r="F15" i="42" a="1"/>
  <c r="F15" i="42" s="1"/>
  <c r="E15" i="42" a="1"/>
  <c r="E15" i="42" s="1"/>
  <c r="D15" i="42" a="1"/>
  <c r="D15" i="42" s="1"/>
  <c r="C15" i="42"/>
  <c r="W14" i="42" a="1"/>
  <c r="W14" i="42" s="1"/>
  <c r="V14" i="42" a="1"/>
  <c r="V14" i="42" s="1"/>
  <c r="U14" i="42" a="1"/>
  <c r="U14" i="42" s="1"/>
  <c r="T14" i="42" a="1"/>
  <c r="T14" i="42" s="1"/>
  <c r="S14" i="42" a="1"/>
  <c r="S14" i="42" s="1"/>
  <c r="R14" i="42" a="1"/>
  <c r="R14" i="42" s="1"/>
  <c r="Q14" i="42" a="1"/>
  <c r="Q14" i="42" s="1"/>
  <c r="P14" i="42" a="1"/>
  <c r="P14" i="42" s="1"/>
  <c r="O14" i="42" a="1"/>
  <c r="O14" i="42" s="1"/>
  <c r="N14" i="42" a="1"/>
  <c r="N14" i="42" s="1"/>
  <c r="M14" i="42" a="1"/>
  <c r="M14" i="42" s="1"/>
  <c r="L14" i="42" a="1"/>
  <c r="L14" i="42" s="1"/>
  <c r="K14" i="42" a="1"/>
  <c r="K14" i="42" s="1"/>
  <c r="J14" i="42" a="1"/>
  <c r="J14" i="42" s="1"/>
  <c r="I14" i="42" a="1"/>
  <c r="I14" i="42" s="1"/>
  <c r="H14" i="42" a="1"/>
  <c r="H14" i="42" s="1"/>
  <c r="G14" i="42" a="1"/>
  <c r="G14" i="42" s="1"/>
  <c r="F14" i="42" a="1"/>
  <c r="F14" i="42" s="1"/>
  <c r="E14" i="42" a="1"/>
  <c r="E14" i="42" s="1"/>
  <c r="D14" i="42" a="1"/>
  <c r="D14" i="42" s="1"/>
  <c r="C14" i="42"/>
  <c r="W13" i="42" a="1"/>
  <c r="W13" i="42" s="1"/>
  <c r="V13" i="42" a="1"/>
  <c r="V13" i="42" s="1"/>
  <c r="U13" i="42" a="1"/>
  <c r="U13" i="42" s="1"/>
  <c r="T13" i="42" a="1"/>
  <c r="T13" i="42" s="1"/>
  <c r="S13" i="42" a="1"/>
  <c r="S13" i="42" s="1"/>
  <c r="R13" i="42" a="1"/>
  <c r="R13" i="42" s="1"/>
  <c r="Q13" i="42" a="1"/>
  <c r="Q13" i="42" s="1"/>
  <c r="P13" i="42" a="1"/>
  <c r="P13" i="42" s="1"/>
  <c r="O13" i="42" a="1"/>
  <c r="O13" i="42" s="1"/>
  <c r="N13" i="42" a="1"/>
  <c r="N13" i="42" s="1"/>
  <c r="M13" i="42" a="1"/>
  <c r="M13" i="42" s="1"/>
  <c r="L13" i="42" a="1"/>
  <c r="L13" i="42" s="1"/>
  <c r="K13" i="42" a="1"/>
  <c r="K13" i="42" s="1"/>
  <c r="J13" i="42" a="1"/>
  <c r="J13" i="42" s="1"/>
  <c r="I13" i="42" a="1"/>
  <c r="I13" i="42" s="1"/>
  <c r="H13" i="42" a="1"/>
  <c r="H13" i="42" s="1"/>
  <c r="G13" i="42" a="1"/>
  <c r="G13" i="42" s="1"/>
  <c r="F13" i="42" a="1"/>
  <c r="F13" i="42" s="1"/>
  <c r="E13" i="42" a="1"/>
  <c r="E13" i="42" s="1"/>
  <c r="D13" i="42" a="1"/>
  <c r="D13" i="42" s="1"/>
  <c r="C13" i="42"/>
  <c r="W12" i="42" a="1"/>
  <c r="W12" i="42" s="1"/>
  <c r="V12" i="42" a="1"/>
  <c r="V12" i="42" s="1"/>
  <c r="U12" i="42" a="1"/>
  <c r="U12" i="42" s="1"/>
  <c r="T12" i="42" a="1"/>
  <c r="T12" i="42" s="1"/>
  <c r="S12" i="42" a="1"/>
  <c r="S12" i="42" s="1"/>
  <c r="R12" i="42" a="1"/>
  <c r="R12" i="42" s="1"/>
  <c r="Q12" i="42" a="1"/>
  <c r="Q12" i="42" s="1"/>
  <c r="P12" i="42" a="1"/>
  <c r="P12" i="42" s="1"/>
  <c r="O12" i="42" a="1"/>
  <c r="O12" i="42" s="1"/>
  <c r="N12" i="42" a="1"/>
  <c r="N12" i="42" s="1"/>
  <c r="M12" i="42" a="1"/>
  <c r="M12" i="42" s="1"/>
  <c r="L12" i="42" a="1"/>
  <c r="L12" i="42" s="1"/>
  <c r="K12" i="42" a="1"/>
  <c r="K12" i="42" s="1"/>
  <c r="J12" i="42" a="1"/>
  <c r="J12" i="42" s="1"/>
  <c r="I12" i="42" a="1"/>
  <c r="I12" i="42" s="1"/>
  <c r="H12" i="42" a="1"/>
  <c r="H12" i="42" s="1"/>
  <c r="G12" i="42" a="1"/>
  <c r="G12" i="42" s="1"/>
  <c r="F12" i="42" a="1"/>
  <c r="F12" i="42" s="1"/>
  <c r="E12" i="42" a="1"/>
  <c r="E12" i="42" s="1"/>
  <c r="D12" i="42" a="1"/>
  <c r="D12" i="42" s="1"/>
  <c r="C12" i="42"/>
  <c r="W11" i="42" a="1"/>
  <c r="W11" i="42" s="1"/>
  <c r="V11" i="42" a="1"/>
  <c r="V11" i="42" s="1"/>
  <c r="U11" i="42" a="1"/>
  <c r="U11" i="42" s="1"/>
  <c r="T11" i="42" a="1"/>
  <c r="T11" i="42" s="1"/>
  <c r="S11" i="42" a="1"/>
  <c r="S11" i="42" s="1"/>
  <c r="R11" i="42" a="1"/>
  <c r="R11" i="42" s="1"/>
  <c r="Q11" i="42" a="1"/>
  <c r="Q11" i="42" s="1"/>
  <c r="P11" i="42" a="1"/>
  <c r="P11" i="42" s="1"/>
  <c r="O11" i="42" a="1"/>
  <c r="O11" i="42" s="1"/>
  <c r="N11" i="42" a="1"/>
  <c r="N11" i="42" s="1"/>
  <c r="M11" i="42" a="1"/>
  <c r="M11" i="42" s="1"/>
  <c r="L11" i="42" a="1"/>
  <c r="L11" i="42" s="1"/>
  <c r="K11" i="42" a="1"/>
  <c r="K11" i="42" s="1"/>
  <c r="J11" i="42" a="1"/>
  <c r="J11" i="42" s="1"/>
  <c r="I11" i="42" a="1"/>
  <c r="I11" i="42" s="1"/>
  <c r="H11" i="42" a="1"/>
  <c r="H11" i="42" s="1"/>
  <c r="G11" i="42" a="1"/>
  <c r="G11" i="42" s="1"/>
  <c r="F11" i="42" a="1"/>
  <c r="F11" i="42" s="1"/>
  <c r="E11" i="42" a="1"/>
  <c r="E11" i="42" s="1"/>
  <c r="D11" i="42" a="1"/>
  <c r="D11" i="42" s="1"/>
  <c r="C11" i="42"/>
  <c r="W10" i="42" a="1"/>
  <c r="W10" i="42" s="1"/>
  <c r="V10" i="42" a="1"/>
  <c r="V10" i="42" s="1"/>
  <c r="U10" i="42" a="1"/>
  <c r="U10" i="42" s="1"/>
  <c r="T10" i="42" a="1"/>
  <c r="T10" i="42" s="1"/>
  <c r="S10" i="42" a="1"/>
  <c r="S10" i="42" s="1"/>
  <c r="R10" i="42" a="1"/>
  <c r="R10" i="42" s="1"/>
  <c r="Q10" i="42" a="1"/>
  <c r="Q10" i="42" s="1"/>
  <c r="P10" i="42" a="1"/>
  <c r="P10" i="42" s="1"/>
  <c r="O10" i="42" a="1"/>
  <c r="O10" i="42" s="1"/>
  <c r="N10" i="42" a="1"/>
  <c r="N10" i="42" s="1"/>
  <c r="M10" i="42" a="1"/>
  <c r="M10" i="42" s="1"/>
  <c r="L10" i="42" a="1"/>
  <c r="L10" i="42" s="1"/>
  <c r="K10" i="42" a="1"/>
  <c r="K10" i="42" s="1"/>
  <c r="J10" i="42" a="1"/>
  <c r="J10" i="42" s="1"/>
  <c r="I10" i="42" a="1"/>
  <c r="I10" i="42" s="1"/>
  <c r="H10" i="42" a="1"/>
  <c r="H10" i="42" s="1"/>
  <c r="G10" i="42" a="1"/>
  <c r="G10" i="42" s="1"/>
  <c r="F10" i="42" a="1"/>
  <c r="F10" i="42" s="1"/>
  <c r="E10" i="42" a="1"/>
  <c r="E10" i="42" s="1"/>
  <c r="D10" i="42" a="1"/>
  <c r="D10" i="42" s="1"/>
  <c r="C10" i="42"/>
  <c r="W9" i="42" a="1"/>
  <c r="W9" i="42" s="1"/>
  <c r="V9" i="42" a="1"/>
  <c r="V9" i="42" s="1"/>
  <c r="U9" i="42" a="1"/>
  <c r="U9" i="42" s="1"/>
  <c r="T9" i="42" a="1"/>
  <c r="T9" i="42" s="1"/>
  <c r="S9" i="42" a="1"/>
  <c r="S9" i="42" s="1"/>
  <c r="R9" i="42" a="1"/>
  <c r="R9" i="42" s="1"/>
  <c r="Q9" i="42" a="1"/>
  <c r="Q9" i="42" s="1"/>
  <c r="P9" i="42" a="1"/>
  <c r="P9" i="42" s="1"/>
  <c r="O9" i="42" a="1"/>
  <c r="O9" i="42" s="1"/>
  <c r="N9" i="42" a="1"/>
  <c r="N9" i="42" s="1"/>
  <c r="M9" i="42" a="1"/>
  <c r="M9" i="42" s="1"/>
  <c r="L9" i="42" a="1"/>
  <c r="L9" i="42" s="1"/>
  <c r="K9" i="42" a="1"/>
  <c r="K9" i="42" s="1"/>
  <c r="J9" i="42" a="1"/>
  <c r="J9" i="42" s="1"/>
  <c r="I9" i="42" a="1"/>
  <c r="I9" i="42" s="1"/>
  <c r="H9" i="42" a="1"/>
  <c r="H9" i="42" s="1"/>
  <c r="G9" i="42" a="1"/>
  <c r="G9" i="42" s="1"/>
  <c r="F9" i="42" a="1"/>
  <c r="F9" i="42" s="1"/>
  <c r="E9" i="42" a="1"/>
  <c r="E9" i="42" s="1"/>
  <c r="D9" i="42" a="1"/>
  <c r="D9" i="42" s="1"/>
  <c r="C9" i="42"/>
  <c r="W8" i="42" a="1"/>
  <c r="W8" i="42" s="1"/>
  <c r="V8" i="42" a="1"/>
  <c r="V8" i="42" s="1"/>
  <c r="U8" i="42" a="1"/>
  <c r="U8" i="42" s="1"/>
  <c r="T8" i="42" a="1"/>
  <c r="T8" i="42" s="1"/>
  <c r="S8" i="42" a="1"/>
  <c r="S8" i="42" s="1"/>
  <c r="R8" i="42" a="1"/>
  <c r="R8" i="42" s="1"/>
  <c r="Q8" i="42" a="1"/>
  <c r="Q8" i="42" s="1"/>
  <c r="P8" i="42" a="1"/>
  <c r="P8" i="42" s="1"/>
  <c r="O8" i="42" a="1"/>
  <c r="O8" i="42" s="1"/>
  <c r="N8" i="42" a="1"/>
  <c r="N8" i="42" s="1"/>
  <c r="M8" i="42" a="1"/>
  <c r="M8" i="42" s="1"/>
  <c r="L8" i="42" a="1"/>
  <c r="L8" i="42" s="1"/>
  <c r="K8" i="42" a="1"/>
  <c r="K8" i="42" s="1"/>
  <c r="J8" i="42" a="1"/>
  <c r="J8" i="42" s="1"/>
  <c r="I8" i="42" a="1"/>
  <c r="I8" i="42" s="1"/>
  <c r="H8" i="42" a="1"/>
  <c r="H8" i="42" s="1"/>
  <c r="G8" i="42" a="1"/>
  <c r="G8" i="42" s="1"/>
  <c r="F8" i="42" a="1"/>
  <c r="F8" i="42" s="1"/>
  <c r="E8" i="42" a="1"/>
  <c r="E8" i="42" s="1"/>
  <c r="D8" i="42" a="1"/>
  <c r="D8" i="42" s="1"/>
  <c r="C7" i="42"/>
  <c r="C6" i="42"/>
  <c r="C5" i="42"/>
  <c r="C4" i="42"/>
  <c r="W21" i="41" a="1"/>
  <c r="W21" i="41" s="1"/>
  <c r="V21" i="41" a="1"/>
  <c r="V21" i="41" s="1"/>
  <c r="U21" i="41" a="1"/>
  <c r="U21" i="41" s="1"/>
  <c r="T21" i="41" a="1"/>
  <c r="T21" i="41" s="1"/>
  <c r="S21" i="41" a="1"/>
  <c r="S21" i="41" s="1"/>
  <c r="R21" i="41" a="1"/>
  <c r="R21" i="41" s="1"/>
  <c r="Q21" i="41" a="1"/>
  <c r="Q21" i="41" s="1"/>
  <c r="P21" i="41" a="1"/>
  <c r="P21" i="41" s="1"/>
  <c r="O21" i="41" a="1"/>
  <c r="O21" i="41" s="1"/>
  <c r="N21" i="41" a="1"/>
  <c r="N21" i="41" s="1"/>
  <c r="M21" i="41" a="1"/>
  <c r="M21" i="41" s="1"/>
  <c r="L21" i="41" a="1"/>
  <c r="L21" i="41" s="1"/>
  <c r="K21" i="41" a="1"/>
  <c r="K21" i="41" s="1"/>
  <c r="J21" i="41" a="1"/>
  <c r="J21" i="41" s="1"/>
  <c r="I21" i="41" a="1"/>
  <c r="I21" i="41" s="1"/>
  <c r="H21" i="41" a="1"/>
  <c r="H21" i="41" s="1"/>
  <c r="G21" i="41" a="1"/>
  <c r="G21" i="41" s="1"/>
  <c r="F21" i="41" a="1"/>
  <c r="F21" i="41" s="1"/>
  <c r="E21" i="41" a="1"/>
  <c r="E21" i="41" s="1"/>
  <c r="D21" i="41" a="1"/>
  <c r="D21" i="41" s="1"/>
  <c r="C21" i="41"/>
  <c r="W20" i="41" a="1"/>
  <c r="W20" i="41" s="1"/>
  <c r="V20" i="41" a="1"/>
  <c r="V20" i="41" s="1"/>
  <c r="U20" i="41" a="1"/>
  <c r="U20" i="41" s="1"/>
  <c r="T20" i="41" a="1"/>
  <c r="T20" i="41" s="1"/>
  <c r="S20" i="41" a="1"/>
  <c r="S20" i="41" s="1"/>
  <c r="R20" i="41" a="1"/>
  <c r="R20" i="41" s="1"/>
  <c r="Q20" i="41" a="1"/>
  <c r="Q20" i="41" s="1"/>
  <c r="P20" i="41" a="1"/>
  <c r="P20" i="41" s="1"/>
  <c r="O20" i="41" a="1"/>
  <c r="O20" i="41" s="1"/>
  <c r="N20" i="41" a="1"/>
  <c r="N20" i="41" s="1"/>
  <c r="M20" i="41" a="1"/>
  <c r="M20" i="41" s="1"/>
  <c r="L20" i="41" a="1"/>
  <c r="L20" i="41" s="1"/>
  <c r="K20" i="41" a="1"/>
  <c r="K20" i="41" s="1"/>
  <c r="J20" i="41" a="1"/>
  <c r="J20" i="41" s="1"/>
  <c r="I20" i="41" a="1"/>
  <c r="I20" i="41" s="1"/>
  <c r="H20" i="41" a="1"/>
  <c r="H20" i="41" s="1"/>
  <c r="G20" i="41" a="1"/>
  <c r="G20" i="41" s="1"/>
  <c r="F20" i="41" a="1"/>
  <c r="F20" i="41" s="1"/>
  <c r="E20" i="41" a="1"/>
  <c r="E20" i="41" s="1"/>
  <c r="D20" i="41" a="1"/>
  <c r="D20" i="41" s="1"/>
  <c r="C20" i="41"/>
  <c r="W19" i="41" a="1"/>
  <c r="W19" i="41" s="1"/>
  <c r="V19" i="41" a="1"/>
  <c r="V19" i="41" s="1"/>
  <c r="U19" i="41" a="1"/>
  <c r="U19" i="41" s="1"/>
  <c r="T19" i="41" a="1"/>
  <c r="T19" i="41" s="1"/>
  <c r="S19" i="41" a="1"/>
  <c r="S19" i="41" s="1"/>
  <c r="R19" i="41" a="1"/>
  <c r="R19" i="41" s="1"/>
  <c r="Q19" i="41" a="1"/>
  <c r="Q19" i="41" s="1"/>
  <c r="P19" i="41" a="1"/>
  <c r="P19" i="41" s="1"/>
  <c r="O19" i="41" a="1"/>
  <c r="O19" i="41" s="1"/>
  <c r="N19" i="41" a="1"/>
  <c r="N19" i="41" s="1"/>
  <c r="M19" i="41" a="1"/>
  <c r="M19" i="41" s="1"/>
  <c r="L19" i="41" a="1"/>
  <c r="L19" i="41" s="1"/>
  <c r="K19" i="41" a="1"/>
  <c r="K19" i="41" s="1"/>
  <c r="J19" i="41" a="1"/>
  <c r="J19" i="41" s="1"/>
  <c r="I19" i="41" a="1"/>
  <c r="I19" i="41" s="1"/>
  <c r="H19" i="41" a="1"/>
  <c r="H19" i="41" s="1"/>
  <c r="G19" i="41" a="1"/>
  <c r="G19" i="41" s="1"/>
  <c r="F19" i="41" a="1"/>
  <c r="F19" i="41" s="1"/>
  <c r="E19" i="41" a="1"/>
  <c r="E19" i="41" s="1"/>
  <c r="D19" i="41" a="1"/>
  <c r="D19" i="41" s="1"/>
  <c r="C19" i="41"/>
  <c r="W18" i="41" a="1"/>
  <c r="W18" i="41" s="1"/>
  <c r="V18" i="41" a="1"/>
  <c r="V18" i="41" s="1"/>
  <c r="U18" i="41" a="1"/>
  <c r="U18" i="41" s="1"/>
  <c r="T18" i="41" a="1"/>
  <c r="T18" i="41" s="1"/>
  <c r="S18" i="41" a="1"/>
  <c r="S18" i="41" s="1"/>
  <c r="R18" i="41" a="1"/>
  <c r="R18" i="41" s="1"/>
  <c r="Q18" i="41" a="1"/>
  <c r="Q18" i="41" s="1"/>
  <c r="P18" i="41" a="1"/>
  <c r="P18" i="41" s="1"/>
  <c r="O18" i="41" a="1"/>
  <c r="O18" i="41" s="1"/>
  <c r="N18" i="41" a="1"/>
  <c r="N18" i="41" s="1"/>
  <c r="M18" i="41" a="1"/>
  <c r="M18" i="41" s="1"/>
  <c r="L18" i="41" a="1"/>
  <c r="L18" i="41" s="1"/>
  <c r="K18" i="41" a="1"/>
  <c r="K18" i="41" s="1"/>
  <c r="J18" i="41" a="1"/>
  <c r="J18" i="41" s="1"/>
  <c r="I18" i="41" a="1"/>
  <c r="I18" i="41" s="1"/>
  <c r="H18" i="41" a="1"/>
  <c r="H18" i="41" s="1"/>
  <c r="G18" i="41" a="1"/>
  <c r="G18" i="41" s="1"/>
  <c r="F18" i="41" a="1"/>
  <c r="F18" i="41" s="1"/>
  <c r="E18" i="41" a="1"/>
  <c r="E18" i="41" s="1"/>
  <c r="D18" i="41" a="1"/>
  <c r="D18" i="41" s="1"/>
  <c r="C18" i="41"/>
  <c r="W17" i="41" a="1"/>
  <c r="W17" i="41" s="1"/>
  <c r="V17" i="41" a="1"/>
  <c r="V17" i="41" s="1"/>
  <c r="U17" i="41" a="1"/>
  <c r="U17" i="41" s="1"/>
  <c r="T17" i="41" a="1"/>
  <c r="T17" i="41" s="1"/>
  <c r="S17" i="41" a="1"/>
  <c r="S17" i="41" s="1"/>
  <c r="R17" i="41" a="1"/>
  <c r="R17" i="41" s="1"/>
  <c r="Q17" i="41" a="1"/>
  <c r="Q17" i="41" s="1"/>
  <c r="P17" i="41" a="1"/>
  <c r="P17" i="41" s="1"/>
  <c r="O17" i="41" a="1"/>
  <c r="O17" i="41" s="1"/>
  <c r="N17" i="41" a="1"/>
  <c r="N17" i="41" s="1"/>
  <c r="M17" i="41" a="1"/>
  <c r="M17" i="41" s="1"/>
  <c r="L17" i="41" a="1"/>
  <c r="L17" i="41" s="1"/>
  <c r="K17" i="41" a="1"/>
  <c r="K17" i="41" s="1"/>
  <c r="J17" i="41" a="1"/>
  <c r="J17" i="41" s="1"/>
  <c r="I17" i="41" a="1"/>
  <c r="I17" i="41" s="1"/>
  <c r="H17" i="41" a="1"/>
  <c r="H17" i="41" s="1"/>
  <c r="G17" i="41" a="1"/>
  <c r="G17" i="41" s="1"/>
  <c r="F17" i="41" a="1"/>
  <c r="F17" i="41" s="1"/>
  <c r="E17" i="41" a="1"/>
  <c r="E17" i="41" s="1"/>
  <c r="D17" i="41" a="1"/>
  <c r="D17" i="41" s="1"/>
  <c r="C17" i="41"/>
  <c r="W16" i="41" a="1"/>
  <c r="W16" i="41" s="1"/>
  <c r="V16" i="41" a="1"/>
  <c r="V16" i="41" s="1"/>
  <c r="U16" i="41" a="1"/>
  <c r="U16" i="41" s="1"/>
  <c r="T16" i="41" a="1"/>
  <c r="T16" i="41" s="1"/>
  <c r="S16" i="41" a="1"/>
  <c r="S16" i="41" s="1"/>
  <c r="R16" i="41" a="1"/>
  <c r="R16" i="41" s="1"/>
  <c r="Q16" i="41" a="1"/>
  <c r="Q16" i="41" s="1"/>
  <c r="P16" i="41" a="1"/>
  <c r="P16" i="41" s="1"/>
  <c r="O16" i="41" a="1"/>
  <c r="O16" i="41" s="1"/>
  <c r="N16" i="41" a="1"/>
  <c r="N16" i="41" s="1"/>
  <c r="M16" i="41" a="1"/>
  <c r="M16" i="41" s="1"/>
  <c r="L16" i="41" a="1"/>
  <c r="L16" i="41" s="1"/>
  <c r="K16" i="41" a="1"/>
  <c r="K16" i="41" s="1"/>
  <c r="J16" i="41" a="1"/>
  <c r="J16" i="41" s="1"/>
  <c r="I16" i="41" a="1"/>
  <c r="I16" i="41" s="1"/>
  <c r="H16" i="41" a="1"/>
  <c r="H16" i="41" s="1"/>
  <c r="G16" i="41" a="1"/>
  <c r="G16" i="41" s="1"/>
  <c r="F16" i="41" a="1"/>
  <c r="F16" i="41" s="1"/>
  <c r="E16" i="41" a="1"/>
  <c r="E16" i="41" s="1"/>
  <c r="D16" i="41" a="1"/>
  <c r="D16" i="41" s="1"/>
  <c r="C16" i="41"/>
  <c r="W15" i="41" a="1"/>
  <c r="W15" i="41" s="1"/>
  <c r="V15" i="41" a="1"/>
  <c r="V15" i="41" s="1"/>
  <c r="U15" i="41" a="1"/>
  <c r="U15" i="41" s="1"/>
  <c r="T15" i="41" a="1"/>
  <c r="T15" i="41" s="1"/>
  <c r="S15" i="41" a="1"/>
  <c r="S15" i="41" s="1"/>
  <c r="R15" i="41" a="1"/>
  <c r="R15" i="41" s="1"/>
  <c r="Q15" i="41" a="1"/>
  <c r="Q15" i="41" s="1"/>
  <c r="P15" i="41" a="1"/>
  <c r="P15" i="41" s="1"/>
  <c r="O15" i="41" a="1"/>
  <c r="O15" i="41" s="1"/>
  <c r="N15" i="41" a="1"/>
  <c r="N15" i="41" s="1"/>
  <c r="M15" i="41" a="1"/>
  <c r="M15" i="41" s="1"/>
  <c r="L15" i="41" a="1"/>
  <c r="L15" i="41" s="1"/>
  <c r="K15" i="41" a="1"/>
  <c r="K15" i="41" s="1"/>
  <c r="J15" i="41" a="1"/>
  <c r="J15" i="41" s="1"/>
  <c r="I15" i="41" a="1"/>
  <c r="I15" i="41" s="1"/>
  <c r="H15" i="41" a="1"/>
  <c r="H15" i="41" s="1"/>
  <c r="G15" i="41" a="1"/>
  <c r="G15" i="41" s="1"/>
  <c r="F15" i="41" a="1"/>
  <c r="F15" i="41" s="1"/>
  <c r="E15" i="41" a="1"/>
  <c r="E15" i="41" s="1"/>
  <c r="D15" i="41" a="1"/>
  <c r="D15" i="41" s="1"/>
  <c r="C15" i="41"/>
  <c r="W14" i="41" a="1"/>
  <c r="W14" i="41" s="1"/>
  <c r="V14" i="41" a="1"/>
  <c r="V14" i="41" s="1"/>
  <c r="U14" i="41" a="1"/>
  <c r="U14" i="41" s="1"/>
  <c r="T14" i="41" a="1"/>
  <c r="T14" i="41" s="1"/>
  <c r="S14" i="41" a="1"/>
  <c r="S14" i="41" s="1"/>
  <c r="R14" i="41" a="1"/>
  <c r="R14" i="41" s="1"/>
  <c r="Q14" i="41" a="1"/>
  <c r="Q14" i="41" s="1"/>
  <c r="P14" i="41" a="1"/>
  <c r="P14" i="41" s="1"/>
  <c r="O14" i="41" a="1"/>
  <c r="O14" i="41" s="1"/>
  <c r="N14" i="41" a="1"/>
  <c r="N14" i="41" s="1"/>
  <c r="M14" i="41" a="1"/>
  <c r="M14" i="41" s="1"/>
  <c r="L14" i="41" a="1"/>
  <c r="L14" i="41" s="1"/>
  <c r="K14" i="41" a="1"/>
  <c r="K14" i="41" s="1"/>
  <c r="J14" i="41" a="1"/>
  <c r="J14" i="41" s="1"/>
  <c r="I14" i="41" a="1"/>
  <c r="I14" i="41" s="1"/>
  <c r="H14" i="41" a="1"/>
  <c r="H14" i="41" s="1"/>
  <c r="G14" i="41" a="1"/>
  <c r="G14" i="41" s="1"/>
  <c r="F14" i="41" a="1"/>
  <c r="F14" i="41" s="1"/>
  <c r="E14" i="41" a="1"/>
  <c r="E14" i="41" s="1"/>
  <c r="D14" i="41" a="1"/>
  <c r="D14" i="41" s="1"/>
  <c r="C14" i="41"/>
  <c r="W13" i="41" a="1"/>
  <c r="W13" i="41" s="1"/>
  <c r="V13" i="41" a="1"/>
  <c r="V13" i="41" s="1"/>
  <c r="U13" i="41" a="1"/>
  <c r="U13" i="41" s="1"/>
  <c r="T13" i="41" a="1"/>
  <c r="T13" i="41" s="1"/>
  <c r="S13" i="41" a="1"/>
  <c r="S13" i="41" s="1"/>
  <c r="R13" i="41" a="1"/>
  <c r="R13" i="41" s="1"/>
  <c r="Q13" i="41" a="1"/>
  <c r="Q13" i="41" s="1"/>
  <c r="P13" i="41" a="1"/>
  <c r="P13" i="41" s="1"/>
  <c r="O13" i="41" a="1"/>
  <c r="O13" i="41" s="1"/>
  <c r="N13" i="41" a="1"/>
  <c r="N13" i="41" s="1"/>
  <c r="M13" i="41" a="1"/>
  <c r="M13" i="41" s="1"/>
  <c r="L13" i="41" a="1"/>
  <c r="L13" i="41" s="1"/>
  <c r="K13" i="41" a="1"/>
  <c r="K13" i="41" s="1"/>
  <c r="J13" i="41" a="1"/>
  <c r="J13" i="41" s="1"/>
  <c r="I13" i="41" a="1"/>
  <c r="I13" i="41" s="1"/>
  <c r="H13" i="41" a="1"/>
  <c r="H13" i="41" s="1"/>
  <c r="G13" i="41" a="1"/>
  <c r="G13" i="41" s="1"/>
  <c r="F13" i="41" a="1"/>
  <c r="F13" i="41" s="1"/>
  <c r="E13" i="41" a="1"/>
  <c r="E13" i="41" s="1"/>
  <c r="D13" i="41" a="1"/>
  <c r="D13" i="41" s="1"/>
  <c r="C13" i="41"/>
  <c r="W12" i="41" a="1"/>
  <c r="W12" i="41" s="1"/>
  <c r="V12" i="41" a="1"/>
  <c r="V12" i="41" s="1"/>
  <c r="U12" i="41" a="1"/>
  <c r="U12" i="41" s="1"/>
  <c r="T12" i="41" a="1"/>
  <c r="T12" i="41" s="1"/>
  <c r="S12" i="41" a="1"/>
  <c r="S12" i="41" s="1"/>
  <c r="R12" i="41" a="1"/>
  <c r="R12" i="41" s="1"/>
  <c r="Q12" i="41" a="1"/>
  <c r="Q12" i="41" s="1"/>
  <c r="P12" i="41" a="1"/>
  <c r="P12" i="41" s="1"/>
  <c r="O12" i="41" a="1"/>
  <c r="O12" i="41" s="1"/>
  <c r="N12" i="41" a="1"/>
  <c r="N12" i="41" s="1"/>
  <c r="M12" i="41" a="1"/>
  <c r="M12" i="41" s="1"/>
  <c r="L12" i="41" a="1"/>
  <c r="L12" i="41" s="1"/>
  <c r="K12" i="41" a="1"/>
  <c r="K12" i="41" s="1"/>
  <c r="J12" i="41" a="1"/>
  <c r="J12" i="41" s="1"/>
  <c r="I12" i="41" a="1"/>
  <c r="I12" i="41" s="1"/>
  <c r="H12" i="41" a="1"/>
  <c r="H12" i="41" s="1"/>
  <c r="G12" i="41" a="1"/>
  <c r="G12" i="41" s="1"/>
  <c r="F12" i="41" a="1"/>
  <c r="F12" i="41" s="1"/>
  <c r="E12" i="41" a="1"/>
  <c r="E12" i="41" s="1"/>
  <c r="D12" i="41" a="1"/>
  <c r="D12" i="41" s="1"/>
  <c r="C12" i="41"/>
  <c r="W11" i="41" a="1"/>
  <c r="W11" i="41" s="1"/>
  <c r="V11" i="41" a="1"/>
  <c r="V11" i="41" s="1"/>
  <c r="U11" i="41" a="1"/>
  <c r="U11" i="41" s="1"/>
  <c r="T11" i="41" a="1"/>
  <c r="T11" i="41" s="1"/>
  <c r="S11" i="41" a="1"/>
  <c r="S11" i="41" s="1"/>
  <c r="R11" i="41" a="1"/>
  <c r="R11" i="41" s="1"/>
  <c r="Q11" i="41" a="1"/>
  <c r="Q11" i="41" s="1"/>
  <c r="P11" i="41" a="1"/>
  <c r="P11" i="41" s="1"/>
  <c r="O11" i="41" a="1"/>
  <c r="O11" i="41" s="1"/>
  <c r="N11" i="41" a="1"/>
  <c r="N11" i="41" s="1"/>
  <c r="M11" i="41" a="1"/>
  <c r="M11" i="41" s="1"/>
  <c r="L11" i="41" a="1"/>
  <c r="L11" i="41" s="1"/>
  <c r="K11" i="41" a="1"/>
  <c r="K11" i="41" s="1"/>
  <c r="J11" i="41" a="1"/>
  <c r="J11" i="41" s="1"/>
  <c r="I11" i="41" a="1"/>
  <c r="I11" i="41" s="1"/>
  <c r="H11" i="41" a="1"/>
  <c r="H11" i="41" s="1"/>
  <c r="G11" i="41" a="1"/>
  <c r="G11" i="41" s="1"/>
  <c r="F11" i="41" a="1"/>
  <c r="F11" i="41" s="1"/>
  <c r="E11" i="41" a="1"/>
  <c r="E11" i="41" s="1"/>
  <c r="D11" i="41" a="1"/>
  <c r="D11" i="41" s="1"/>
  <c r="C11" i="41"/>
  <c r="W10" i="41" a="1"/>
  <c r="W10" i="41" s="1"/>
  <c r="V10" i="41" a="1"/>
  <c r="V10" i="41" s="1"/>
  <c r="U10" i="41" a="1"/>
  <c r="U10" i="41" s="1"/>
  <c r="T10" i="41" a="1"/>
  <c r="T10" i="41" s="1"/>
  <c r="S10" i="41" a="1"/>
  <c r="S10" i="41" s="1"/>
  <c r="R10" i="41" a="1"/>
  <c r="R10" i="41" s="1"/>
  <c r="Q10" i="41" a="1"/>
  <c r="Q10" i="41" s="1"/>
  <c r="P10" i="41" a="1"/>
  <c r="P10" i="41" s="1"/>
  <c r="O10" i="41" a="1"/>
  <c r="O10" i="41" s="1"/>
  <c r="N10" i="41" a="1"/>
  <c r="N10" i="41" s="1"/>
  <c r="M10" i="41" a="1"/>
  <c r="M10" i="41" s="1"/>
  <c r="L10" i="41" a="1"/>
  <c r="L10" i="41" s="1"/>
  <c r="K10" i="41" a="1"/>
  <c r="K10" i="41" s="1"/>
  <c r="J10" i="41" a="1"/>
  <c r="J10" i="41" s="1"/>
  <c r="I10" i="41" a="1"/>
  <c r="I10" i="41" s="1"/>
  <c r="H10" i="41" a="1"/>
  <c r="H10" i="41" s="1"/>
  <c r="G10" i="41" a="1"/>
  <c r="G10" i="41" s="1"/>
  <c r="F10" i="41" a="1"/>
  <c r="F10" i="41" s="1"/>
  <c r="E10" i="41" a="1"/>
  <c r="E10" i="41" s="1"/>
  <c r="D10" i="41" a="1"/>
  <c r="D10" i="41" s="1"/>
  <c r="C10" i="41"/>
  <c r="W9" i="41" a="1"/>
  <c r="W9" i="41" s="1"/>
  <c r="V9" i="41" a="1"/>
  <c r="V9" i="41" s="1"/>
  <c r="U9" i="41" a="1"/>
  <c r="U9" i="41" s="1"/>
  <c r="T9" i="41" a="1"/>
  <c r="T9" i="41" s="1"/>
  <c r="S9" i="41" a="1"/>
  <c r="S9" i="41" s="1"/>
  <c r="R9" i="41" a="1"/>
  <c r="R9" i="41" s="1"/>
  <c r="Q9" i="41" a="1"/>
  <c r="Q9" i="41" s="1"/>
  <c r="P9" i="41" a="1"/>
  <c r="P9" i="41" s="1"/>
  <c r="O9" i="41" a="1"/>
  <c r="O9" i="41" s="1"/>
  <c r="N9" i="41" a="1"/>
  <c r="N9" i="41" s="1"/>
  <c r="M9" i="41" a="1"/>
  <c r="M9" i="41" s="1"/>
  <c r="L9" i="41" a="1"/>
  <c r="L9" i="41" s="1"/>
  <c r="K9" i="41" a="1"/>
  <c r="K9" i="41" s="1"/>
  <c r="J9" i="41" a="1"/>
  <c r="J9" i="41" s="1"/>
  <c r="I9" i="41" a="1"/>
  <c r="I9" i="41" s="1"/>
  <c r="H9" i="41" a="1"/>
  <c r="H9" i="41" s="1"/>
  <c r="G9" i="41" a="1"/>
  <c r="G9" i="41" s="1"/>
  <c r="F9" i="41" a="1"/>
  <c r="F9" i="41" s="1"/>
  <c r="E9" i="41" a="1"/>
  <c r="E9" i="41" s="1"/>
  <c r="D9" i="41" a="1"/>
  <c r="D9" i="41" s="1"/>
  <c r="C9" i="41"/>
  <c r="W8" i="41" a="1"/>
  <c r="W8" i="41" s="1"/>
  <c r="V8" i="41" a="1"/>
  <c r="V8" i="41" s="1"/>
  <c r="U8" i="41" a="1"/>
  <c r="U8" i="41" s="1"/>
  <c r="T8" i="41" a="1"/>
  <c r="T8" i="41" s="1"/>
  <c r="S8" i="41" a="1"/>
  <c r="S8" i="41" s="1"/>
  <c r="R8" i="41" a="1"/>
  <c r="R8" i="41" s="1"/>
  <c r="Q8" i="41" a="1"/>
  <c r="Q8" i="41" s="1"/>
  <c r="P8" i="41" a="1"/>
  <c r="P8" i="41" s="1"/>
  <c r="O8" i="41" a="1"/>
  <c r="O8" i="41" s="1"/>
  <c r="N8" i="41" a="1"/>
  <c r="N8" i="41" s="1"/>
  <c r="M8" i="41" a="1"/>
  <c r="M8" i="41" s="1"/>
  <c r="L8" i="41" a="1"/>
  <c r="L8" i="41" s="1"/>
  <c r="K8" i="41" a="1"/>
  <c r="K8" i="41" s="1"/>
  <c r="J8" i="41" a="1"/>
  <c r="J8" i="41" s="1"/>
  <c r="I8" i="41" a="1"/>
  <c r="I8" i="41" s="1"/>
  <c r="H8" i="41" a="1"/>
  <c r="H8" i="41" s="1"/>
  <c r="G8" i="41" a="1"/>
  <c r="G8" i="41" s="1"/>
  <c r="F8" i="41" a="1"/>
  <c r="F8" i="41" s="1"/>
  <c r="E8" i="41" a="1"/>
  <c r="E8" i="41" s="1"/>
  <c r="D8" i="41" a="1"/>
  <c r="D8" i="41" s="1"/>
  <c r="C7" i="41"/>
  <c r="C6" i="41"/>
  <c r="C5" i="41"/>
  <c r="C4" i="41"/>
  <c r="W21" i="40" a="1"/>
  <c r="W21" i="40" s="1"/>
  <c r="V21" i="40" a="1"/>
  <c r="V21" i="40" s="1"/>
  <c r="U21" i="40" a="1"/>
  <c r="U21" i="40" s="1"/>
  <c r="T21" i="40" a="1"/>
  <c r="T21" i="40" s="1"/>
  <c r="S21" i="40" a="1"/>
  <c r="S21" i="40" s="1"/>
  <c r="R21" i="40" a="1"/>
  <c r="R21" i="40" s="1"/>
  <c r="Q21" i="40" a="1"/>
  <c r="Q21" i="40" s="1"/>
  <c r="P21" i="40" a="1"/>
  <c r="P21" i="40" s="1"/>
  <c r="O21" i="40" a="1"/>
  <c r="O21" i="40" s="1"/>
  <c r="N21" i="40" a="1"/>
  <c r="N21" i="40" s="1"/>
  <c r="M21" i="40" a="1"/>
  <c r="M21" i="40" s="1"/>
  <c r="L21" i="40" a="1"/>
  <c r="L21" i="40" s="1"/>
  <c r="K21" i="40" a="1"/>
  <c r="K21" i="40" s="1"/>
  <c r="J21" i="40" a="1"/>
  <c r="J21" i="40" s="1"/>
  <c r="I21" i="40" a="1"/>
  <c r="I21" i="40" s="1"/>
  <c r="H21" i="40" a="1"/>
  <c r="H21" i="40" s="1"/>
  <c r="G21" i="40" a="1"/>
  <c r="G21" i="40" s="1"/>
  <c r="F21" i="40" a="1"/>
  <c r="F21" i="40" s="1"/>
  <c r="E21" i="40" a="1"/>
  <c r="E21" i="40" s="1"/>
  <c r="D21" i="40" a="1"/>
  <c r="D21" i="40" s="1"/>
  <c r="C21" i="40"/>
  <c r="W20" i="40" a="1"/>
  <c r="W20" i="40" s="1"/>
  <c r="V20" i="40" a="1"/>
  <c r="V20" i="40" s="1"/>
  <c r="U20" i="40" a="1"/>
  <c r="U20" i="40" s="1"/>
  <c r="T20" i="40" a="1"/>
  <c r="T20" i="40" s="1"/>
  <c r="S20" i="40" a="1"/>
  <c r="S20" i="40" s="1"/>
  <c r="R20" i="40" a="1"/>
  <c r="R20" i="40" s="1"/>
  <c r="Q20" i="40" a="1"/>
  <c r="Q20" i="40" s="1"/>
  <c r="P20" i="40" a="1"/>
  <c r="P20" i="40" s="1"/>
  <c r="O20" i="40" a="1"/>
  <c r="O20" i="40" s="1"/>
  <c r="N20" i="40" a="1"/>
  <c r="N20" i="40" s="1"/>
  <c r="M20" i="40" a="1"/>
  <c r="M20" i="40" s="1"/>
  <c r="L20" i="40" a="1"/>
  <c r="L20" i="40" s="1"/>
  <c r="K20" i="40" a="1"/>
  <c r="K20" i="40" s="1"/>
  <c r="J20" i="40" a="1"/>
  <c r="J20" i="40" s="1"/>
  <c r="I20" i="40" a="1"/>
  <c r="I20" i="40" s="1"/>
  <c r="H20" i="40" a="1"/>
  <c r="H20" i="40" s="1"/>
  <c r="G20" i="40" a="1"/>
  <c r="G20" i="40" s="1"/>
  <c r="F20" i="40" a="1"/>
  <c r="F20" i="40" s="1"/>
  <c r="E20" i="40" a="1"/>
  <c r="E20" i="40" s="1"/>
  <c r="D20" i="40" a="1"/>
  <c r="D20" i="40" s="1"/>
  <c r="C20" i="40"/>
  <c r="W19" i="40" a="1"/>
  <c r="W19" i="40" s="1"/>
  <c r="V19" i="40" a="1"/>
  <c r="V19" i="40" s="1"/>
  <c r="U19" i="40" a="1"/>
  <c r="U19" i="40" s="1"/>
  <c r="T19" i="40" a="1"/>
  <c r="T19" i="40" s="1"/>
  <c r="S19" i="40" a="1"/>
  <c r="S19" i="40" s="1"/>
  <c r="R19" i="40" a="1"/>
  <c r="R19" i="40" s="1"/>
  <c r="Q19" i="40" a="1"/>
  <c r="Q19" i="40" s="1"/>
  <c r="P19" i="40" a="1"/>
  <c r="P19" i="40" s="1"/>
  <c r="O19" i="40" a="1"/>
  <c r="O19" i="40" s="1"/>
  <c r="N19" i="40" a="1"/>
  <c r="N19" i="40" s="1"/>
  <c r="M19" i="40" a="1"/>
  <c r="M19" i="40" s="1"/>
  <c r="L19" i="40" a="1"/>
  <c r="L19" i="40" s="1"/>
  <c r="K19" i="40" a="1"/>
  <c r="K19" i="40" s="1"/>
  <c r="J19" i="40" a="1"/>
  <c r="J19" i="40" s="1"/>
  <c r="I19" i="40" a="1"/>
  <c r="I19" i="40" s="1"/>
  <c r="H19" i="40" a="1"/>
  <c r="H19" i="40" s="1"/>
  <c r="G19" i="40" a="1"/>
  <c r="G19" i="40" s="1"/>
  <c r="F19" i="40" a="1"/>
  <c r="F19" i="40" s="1"/>
  <c r="E19" i="40" a="1"/>
  <c r="E19" i="40" s="1"/>
  <c r="D19" i="40" a="1"/>
  <c r="D19" i="40" s="1"/>
  <c r="C19" i="40"/>
  <c r="W18" i="40" a="1"/>
  <c r="W18" i="40" s="1"/>
  <c r="V18" i="40" a="1"/>
  <c r="V18" i="40" s="1"/>
  <c r="U18" i="40" a="1"/>
  <c r="U18" i="40" s="1"/>
  <c r="T18" i="40" a="1"/>
  <c r="T18" i="40" s="1"/>
  <c r="S18" i="40" a="1"/>
  <c r="S18" i="40" s="1"/>
  <c r="R18" i="40" a="1"/>
  <c r="R18" i="40" s="1"/>
  <c r="Q18" i="40" a="1"/>
  <c r="Q18" i="40" s="1"/>
  <c r="P18" i="40" a="1"/>
  <c r="P18" i="40" s="1"/>
  <c r="O18" i="40" a="1"/>
  <c r="O18" i="40" s="1"/>
  <c r="N18" i="40" a="1"/>
  <c r="N18" i="40" s="1"/>
  <c r="M18" i="40" a="1"/>
  <c r="M18" i="40" s="1"/>
  <c r="L18" i="40" a="1"/>
  <c r="L18" i="40" s="1"/>
  <c r="K18" i="40" a="1"/>
  <c r="K18" i="40" s="1"/>
  <c r="J18" i="40" a="1"/>
  <c r="J18" i="40" s="1"/>
  <c r="I18" i="40" a="1"/>
  <c r="I18" i="40" s="1"/>
  <c r="H18" i="40" a="1"/>
  <c r="H18" i="40" s="1"/>
  <c r="G18" i="40" a="1"/>
  <c r="G18" i="40" s="1"/>
  <c r="F18" i="40" a="1"/>
  <c r="F18" i="40" s="1"/>
  <c r="E18" i="40" a="1"/>
  <c r="E18" i="40" s="1"/>
  <c r="D18" i="40" a="1"/>
  <c r="D18" i="40" s="1"/>
  <c r="C18" i="40"/>
  <c r="W17" i="40" a="1"/>
  <c r="W17" i="40" s="1"/>
  <c r="V17" i="40" a="1"/>
  <c r="V17" i="40" s="1"/>
  <c r="U17" i="40" a="1"/>
  <c r="U17" i="40" s="1"/>
  <c r="T17" i="40" a="1"/>
  <c r="T17" i="40" s="1"/>
  <c r="S17" i="40" a="1"/>
  <c r="S17" i="40" s="1"/>
  <c r="R17" i="40" a="1"/>
  <c r="R17" i="40" s="1"/>
  <c r="Q17" i="40" a="1"/>
  <c r="Q17" i="40" s="1"/>
  <c r="P17" i="40" a="1"/>
  <c r="P17" i="40" s="1"/>
  <c r="O17" i="40" a="1"/>
  <c r="O17" i="40" s="1"/>
  <c r="N17" i="40" a="1"/>
  <c r="N17" i="40" s="1"/>
  <c r="M17" i="40" a="1"/>
  <c r="M17" i="40" s="1"/>
  <c r="L17" i="40" a="1"/>
  <c r="L17" i="40" s="1"/>
  <c r="K17" i="40" a="1"/>
  <c r="K17" i="40" s="1"/>
  <c r="J17" i="40" a="1"/>
  <c r="J17" i="40" s="1"/>
  <c r="I17" i="40" a="1"/>
  <c r="I17" i="40" s="1"/>
  <c r="H17" i="40" a="1"/>
  <c r="H17" i="40" s="1"/>
  <c r="G17" i="40" a="1"/>
  <c r="G17" i="40" s="1"/>
  <c r="F17" i="40" a="1"/>
  <c r="F17" i="40" s="1"/>
  <c r="E17" i="40" a="1"/>
  <c r="E17" i="40" s="1"/>
  <c r="D17" i="40" a="1"/>
  <c r="D17" i="40" s="1"/>
  <c r="C17" i="40"/>
  <c r="W16" i="40" a="1"/>
  <c r="W16" i="40" s="1"/>
  <c r="V16" i="40" a="1"/>
  <c r="V16" i="40" s="1"/>
  <c r="U16" i="40" a="1"/>
  <c r="U16" i="40" s="1"/>
  <c r="T16" i="40" a="1"/>
  <c r="T16" i="40" s="1"/>
  <c r="S16" i="40" a="1"/>
  <c r="S16" i="40" s="1"/>
  <c r="R16" i="40" a="1"/>
  <c r="R16" i="40" s="1"/>
  <c r="Q16" i="40" a="1"/>
  <c r="Q16" i="40" s="1"/>
  <c r="P16" i="40" a="1"/>
  <c r="P16" i="40" s="1"/>
  <c r="O16" i="40" a="1"/>
  <c r="O16" i="40" s="1"/>
  <c r="N16" i="40" a="1"/>
  <c r="N16" i="40" s="1"/>
  <c r="M16" i="40" a="1"/>
  <c r="M16" i="40" s="1"/>
  <c r="L16" i="40" a="1"/>
  <c r="L16" i="40" s="1"/>
  <c r="K16" i="40" a="1"/>
  <c r="K16" i="40" s="1"/>
  <c r="J16" i="40" a="1"/>
  <c r="J16" i="40" s="1"/>
  <c r="I16" i="40" a="1"/>
  <c r="I16" i="40" s="1"/>
  <c r="H16" i="40" a="1"/>
  <c r="H16" i="40" s="1"/>
  <c r="G16" i="40" a="1"/>
  <c r="G16" i="40" s="1"/>
  <c r="F16" i="40" a="1"/>
  <c r="F16" i="40" s="1"/>
  <c r="E16" i="40" a="1"/>
  <c r="E16" i="40" s="1"/>
  <c r="D16" i="40" a="1"/>
  <c r="D16" i="40" s="1"/>
  <c r="C16" i="40"/>
  <c r="W15" i="40" a="1"/>
  <c r="W15" i="40" s="1"/>
  <c r="V15" i="40" a="1"/>
  <c r="V15" i="40" s="1"/>
  <c r="U15" i="40" a="1"/>
  <c r="U15" i="40" s="1"/>
  <c r="T15" i="40" a="1"/>
  <c r="T15" i="40" s="1"/>
  <c r="S15" i="40" a="1"/>
  <c r="S15" i="40" s="1"/>
  <c r="R15" i="40" a="1"/>
  <c r="R15" i="40" s="1"/>
  <c r="Q15" i="40" a="1"/>
  <c r="Q15" i="40" s="1"/>
  <c r="P15" i="40" a="1"/>
  <c r="P15" i="40" s="1"/>
  <c r="O15" i="40" a="1"/>
  <c r="O15" i="40" s="1"/>
  <c r="N15" i="40" a="1"/>
  <c r="N15" i="40" s="1"/>
  <c r="M15" i="40" a="1"/>
  <c r="M15" i="40" s="1"/>
  <c r="L15" i="40" a="1"/>
  <c r="L15" i="40" s="1"/>
  <c r="K15" i="40" a="1"/>
  <c r="K15" i="40" s="1"/>
  <c r="J15" i="40" a="1"/>
  <c r="J15" i="40" s="1"/>
  <c r="I15" i="40" a="1"/>
  <c r="I15" i="40" s="1"/>
  <c r="H15" i="40" a="1"/>
  <c r="H15" i="40" s="1"/>
  <c r="G15" i="40" a="1"/>
  <c r="G15" i="40" s="1"/>
  <c r="F15" i="40" a="1"/>
  <c r="F15" i="40" s="1"/>
  <c r="E15" i="40" a="1"/>
  <c r="E15" i="40" s="1"/>
  <c r="D15" i="40" a="1"/>
  <c r="D15" i="40" s="1"/>
  <c r="C15" i="40"/>
  <c r="W14" i="40" a="1"/>
  <c r="W14" i="40" s="1"/>
  <c r="V14" i="40" a="1"/>
  <c r="V14" i="40" s="1"/>
  <c r="U14" i="40" a="1"/>
  <c r="U14" i="40" s="1"/>
  <c r="T14" i="40" a="1"/>
  <c r="T14" i="40" s="1"/>
  <c r="S14" i="40" a="1"/>
  <c r="S14" i="40" s="1"/>
  <c r="R14" i="40" a="1"/>
  <c r="R14" i="40" s="1"/>
  <c r="Q14" i="40" a="1"/>
  <c r="Q14" i="40" s="1"/>
  <c r="P14" i="40" a="1"/>
  <c r="P14" i="40" s="1"/>
  <c r="O14" i="40" a="1"/>
  <c r="O14" i="40" s="1"/>
  <c r="N14" i="40" a="1"/>
  <c r="N14" i="40" s="1"/>
  <c r="M14" i="40" a="1"/>
  <c r="M14" i="40" s="1"/>
  <c r="L14" i="40" a="1"/>
  <c r="L14" i="40" s="1"/>
  <c r="K14" i="40" a="1"/>
  <c r="K14" i="40" s="1"/>
  <c r="J14" i="40" a="1"/>
  <c r="J14" i="40" s="1"/>
  <c r="I14" i="40" a="1"/>
  <c r="I14" i="40" s="1"/>
  <c r="H14" i="40" a="1"/>
  <c r="H14" i="40" s="1"/>
  <c r="G14" i="40" a="1"/>
  <c r="G14" i="40" s="1"/>
  <c r="F14" i="40" a="1"/>
  <c r="F14" i="40" s="1"/>
  <c r="E14" i="40" a="1"/>
  <c r="E14" i="40" s="1"/>
  <c r="D14" i="40" a="1"/>
  <c r="D14" i="40" s="1"/>
  <c r="C14" i="40"/>
  <c r="W13" i="40" a="1"/>
  <c r="W13" i="40" s="1"/>
  <c r="V13" i="40" a="1"/>
  <c r="V13" i="40" s="1"/>
  <c r="U13" i="40" a="1"/>
  <c r="U13" i="40" s="1"/>
  <c r="T13" i="40" a="1"/>
  <c r="T13" i="40" s="1"/>
  <c r="S13" i="40" a="1"/>
  <c r="S13" i="40" s="1"/>
  <c r="R13" i="40" a="1"/>
  <c r="R13" i="40" s="1"/>
  <c r="Q13" i="40" a="1"/>
  <c r="Q13" i="40" s="1"/>
  <c r="P13" i="40" a="1"/>
  <c r="P13" i="40" s="1"/>
  <c r="O13" i="40" a="1"/>
  <c r="O13" i="40" s="1"/>
  <c r="N13" i="40" a="1"/>
  <c r="N13" i="40" s="1"/>
  <c r="M13" i="40" a="1"/>
  <c r="M13" i="40" s="1"/>
  <c r="L13" i="40" a="1"/>
  <c r="L13" i="40" s="1"/>
  <c r="K13" i="40" a="1"/>
  <c r="K13" i="40" s="1"/>
  <c r="J13" i="40" a="1"/>
  <c r="J13" i="40" s="1"/>
  <c r="I13" i="40" a="1"/>
  <c r="I13" i="40" s="1"/>
  <c r="H13" i="40" a="1"/>
  <c r="H13" i="40" s="1"/>
  <c r="G13" i="40" a="1"/>
  <c r="G13" i="40" s="1"/>
  <c r="F13" i="40" a="1"/>
  <c r="F13" i="40" s="1"/>
  <c r="E13" i="40" a="1"/>
  <c r="E13" i="40" s="1"/>
  <c r="D13" i="40" a="1"/>
  <c r="D13" i="40" s="1"/>
  <c r="C13" i="40"/>
  <c r="W12" i="40" a="1"/>
  <c r="W12" i="40" s="1"/>
  <c r="V12" i="40" a="1"/>
  <c r="V12" i="40" s="1"/>
  <c r="U12" i="40" a="1"/>
  <c r="U12" i="40" s="1"/>
  <c r="T12" i="40" a="1"/>
  <c r="T12" i="40" s="1"/>
  <c r="S12" i="40" a="1"/>
  <c r="S12" i="40" s="1"/>
  <c r="R12" i="40" a="1"/>
  <c r="R12" i="40" s="1"/>
  <c r="Q12" i="40" a="1"/>
  <c r="Q12" i="40" s="1"/>
  <c r="P12" i="40" a="1"/>
  <c r="P12" i="40" s="1"/>
  <c r="O12" i="40" a="1"/>
  <c r="O12" i="40" s="1"/>
  <c r="N12" i="40" a="1"/>
  <c r="N12" i="40" s="1"/>
  <c r="M12" i="40" a="1"/>
  <c r="M12" i="40" s="1"/>
  <c r="L12" i="40" a="1"/>
  <c r="L12" i="40" s="1"/>
  <c r="K12" i="40" a="1"/>
  <c r="K12" i="40" s="1"/>
  <c r="J12" i="40" a="1"/>
  <c r="J12" i="40" s="1"/>
  <c r="I12" i="40" a="1"/>
  <c r="I12" i="40" s="1"/>
  <c r="H12" i="40" a="1"/>
  <c r="H12" i="40" s="1"/>
  <c r="G12" i="40" a="1"/>
  <c r="G12" i="40" s="1"/>
  <c r="F12" i="40" a="1"/>
  <c r="F12" i="40" s="1"/>
  <c r="E12" i="40" a="1"/>
  <c r="E12" i="40" s="1"/>
  <c r="D12" i="40" a="1"/>
  <c r="D12" i="40" s="1"/>
  <c r="C12" i="40"/>
  <c r="W11" i="40" a="1"/>
  <c r="W11" i="40" s="1"/>
  <c r="V11" i="40" a="1"/>
  <c r="V11" i="40" s="1"/>
  <c r="U11" i="40" a="1"/>
  <c r="U11" i="40" s="1"/>
  <c r="T11" i="40" a="1"/>
  <c r="T11" i="40" s="1"/>
  <c r="S11" i="40" a="1"/>
  <c r="S11" i="40" s="1"/>
  <c r="R11" i="40" a="1"/>
  <c r="R11" i="40" s="1"/>
  <c r="Q11" i="40" a="1"/>
  <c r="Q11" i="40" s="1"/>
  <c r="P11" i="40" a="1"/>
  <c r="P11" i="40" s="1"/>
  <c r="O11" i="40" a="1"/>
  <c r="O11" i="40" s="1"/>
  <c r="N11" i="40" a="1"/>
  <c r="N11" i="40" s="1"/>
  <c r="M11" i="40" a="1"/>
  <c r="M11" i="40" s="1"/>
  <c r="L11" i="40" a="1"/>
  <c r="L11" i="40" s="1"/>
  <c r="K11" i="40" a="1"/>
  <c r="K11" i="40" s="1"/>
  <c r="J11" i="40" a="1"/>
  <c r="J11" i="40" s="1"/>
  <c r="I11" i="40" a="1"/>
  <c r="I11" i="40" s="1"/>
  <c r="H11" i="40" a="1"/>
  <c r="H11" i="40" s="1"/>
  <c r="G11" i="40" a="1"/>
  <c r="G11" i="40" s="1"/>
  <c r="F11" i="40" a="1"/>
  <c r="F11" i="40" s="1"/>
  <c r="E11" i="40" a="1"/>
  <c r="E11" i="40" s="1"/>
  <c r="D11" i="40" a="1"/>
  <c r="D11" i="40" s="1"/>
  <c r="C11" i="40"/>
  <c r="W10" i="40" a="1"/>
  <c r="W10" i="40" s="1"/>
  <c r="V10" i="40" a="1"/>
  <c r="V10" i="40" s="1"/>
  <c r="U10" i="40" a="1"/>
  <c r="U10" i="40" s="1"/>
  <c r="T10" i="40" a="1"/>
  <c r="T10" i="40" s="1"/>
  <c r="S10" i="40" a="1"/>
  <c r="S10" i="40" s="1"/>
  <c r="R10" i="40" a="1"/>
  <c r="R10" i="40" s="1"/>
  <c r="Q10" i="40" a="1"/>
  <c r="Q10" i="40" s="1"/>
  <c r="P10" i="40" a="1"/>
  <c r="P10" i="40" s="1"/>
  <c r="O10" i="40" a="1"/>
  <c r="O10" i="40" s="1"/>
  <c r="N10" i="40" a="1"/>
  <c r="N10" i="40" s="1"/>
  <c r="M10" i="40" a="1"/>
  <c r="M10" i="40" s="1"/>
  <c r="L10" i="40" a="1"/>
  <c r="L10" i="40" s="1"/>
  <c r="K10" i="40" a="1"/>
  <c r="K10" i="40" s="1"/>
  <c r="J10" i="40" a="1"/>
  <c r="J10" i="40" s="1"/>
  <c r="I10" i="40" a="1"/>
  <c r="I10" i="40" s="1"/>
  <c r="H10" i="40" a="1"/>
  <c r="H10" i="40" s="1"/>
  <c r="G10" i="40" a="1"/>
  <c r="G10" i="40" s="1"/>
  <c r="F10" i="40" a="1"/>
  <c r="F10" i="40" s="1"/>
  <c r="E10" i="40" a="1"/>
  <c r="E10" i="40" s="1"/>
  <c r="D10" i="40" a="1"/>
  <c r="D10" i="40" s="1"/>
  <c r="C10" i="40"/>
  <c r="W9" i="40" a="1"/>
  <c r="W9" i="40" s="1"/>
  <c r="V9" i="40" a="1"/>
  <c r="V9" i="40" s="1"/>
  <c r="U9" i="40" a="1"/>
  <c r="U9" i="40" s="1"/>
  <c r="T9" i="40" a="1"/>
  <c r="T9" i="40" s="1"/>
  <c r="S9" i="40" a="1"/>
  <c r="S9" i="40" s="1"/>
  <c r="R9" i="40" a="1"/>
  <c r="R9" i="40" s="1"/>
  <c r="Q9" i="40" a="1"/>
  <c r="Q9" i="40" s="1"/>
  <c r="P9" i="40" a="1"/>
  <c r="P9" i="40" s="1"/>
  <c r="O9" i="40" a="1"/>
  <c r="O9" i="40" s="1"/>
  <c r="N9" i="40" a="1"/>
  <c r="N9" i="40" s="1"/>
  <c r="M9" i="40" a="1"/>
  <c r="M9" i="40" s="1"/>
  <c r="L9" i="40" a="1"/>
  <c r="L9" i="40" s="1"/>
  <c r="K9" i="40" a="1"/>
  <c r="K9" i="40" s="1"/>
  <c r="J9" i="40" a="1"/>
  <c r="J9" i="40" s="1"/>
  <c r="I9" i="40" a="1"/>
  <c r="I9" i="40" s="1"/>
  <c r="H9" i="40" a="1"/>
  <c r="H9" i="40" s="1"/>
  <c r="G9" i="40" a="1"/>
  <c r="G9" i="40" s="1"/>
  <c r="F9" i="40" a="1"/>
  <c r="F9" i="40" s="1"/>
  <c r="E9" i="40" a="1"/>
  <c r="E9" i="40" s="1"/>
  <c r="D9" i="40" a="1"/>
  <c r="D9" i="40" s="1"/>
  <c r="C9" i="40"/>
  <c r="W8" i="40" a="1"/>
  <c r="W8" i="40" s="1"/>
  <c r="V8" i="40" a="1"/>
  <c r="V8" i="40" s="1"/>
  <c r="U8" i="40" a="1"/>
  <c r="U8" i="40" s="1"/>
  <c r="T8" i="40" a="1"/>
  <c r="T8" i="40" s="1"/>
  <c r="S8" i="40" a="1"/>
  <c r="S8" i="40" s="1"/>
  <c r="R8" i="40" a="1"/>
  <c r="R8" i="40" s="1"/>
  <c r="Q8" i="40" a="1"/>
  <c r="Q8" i="40" s="1"/>
  <c r="P8" i="40" a="1"/>
  <c r="P8" i="40" s="1"/>
  <c r="O8" i="40" a="1"/>
  <c r="O8" i="40" s="1"/>
  <c r="N8" i="40" a="1"/>
  <c r="N8" i="40" s="1"/>
  <c r="M8" i="40" a="1"/>
  <c r="M8" i="40" s="1"/>
  <c r="L8" i="40" a="1"/>
  <c r="L8" i="40" s="1"/>
  <c r="K8" i="40" a="1"/>
  <c r="K8" i="40" s="1"/>
  <c r="J8" i="40" a="1"/>
  <c r="J8" i="40" s="1"/>
  <c r="I8" i="40" a="1"/>
  <c r="I8" i="40" s="1"/>
  <c r="H8" i="40" a="1"/>
  <c r="H8" i="40" s="1"/>
  <c r="G8" i="40" a="1"/>
  <c r="G8" i="40" s="1"/>
  <c r="F8" i="40" a="1"/>
  <c r="F8" i="40" s="1"/>
  <c r="E8" i="40" a="1"/>
  <c r="E8" i="40" s="1"/>
  <c r="D8" i="40" a="1"/>
  <c r="D8" i="40" s="1"/>
  <c r="C7" i="40"/>
  <c r="C6" i="40"/>
  <c r="C5" i="40"/>
  <c r="C4" i="40"/>
  <c r="W21" i="39" a="1"/>
  <c r="W21" i="39" s="1"/>
  <c r="V21" i="39" a="1"/>
  <c r="V21" i="39" s="1"/>
  <c r="U21" i="39" a="1"/>
  <c r="U21" i="39" s="1"/>
  <c r="T21" i="39" a="1"/>
  <c r="T21" i="39" s="1"/>
  <c r="S21" i="39" a="1"/>
  <c r="S21" i="39" s="1"/>
  <c r="R21" i="39" a="1"/>
  <c r="R21" i="39" s="1"/>
  <c r="Q21" i="39" a="1"/>
  <c r="Q21" i="39" s="1"/>
  <c r="P21" i="39" a="1"/>
  <c r="P21" i="39" s="1"/>
  <c r="O21" i="39" a="1"/>
  <c r="O21" i="39" s="1"/>
  <c r="N21" i="39" a="1"/>
  <c r="N21" i="39" s="1"/>
  <c r="M21" i="39" a="1"/>
  <c r="M21" i="39" s="1"/>
  <c r="L21" i="39" a="1"/>
  <c r="L21" i="39" s="1"/>
  <c r="K21" i="39" a="1"/>
  <c r="K21" i="39" s="1"/>
  <c r="J21" i="39" a="1"/>
  <c r="J21" i="39" s="1"/>
  <c r="I21" i="39" a="1"/>
  <c r="I21" i="39" s="1"/>
  <c r="H21" i="39" a="1"/>
  <c r="H21" i="39" s="1"/>
  <c r="G21" i="39" a="1"/>
  <c r="G21" i="39" s="1"/>
  <c r="F21" i="39" a="1"/>
  <c r="F21" i="39" s="1"/>
  <c r="E21" i="39" a="1"/>
  <c r="E21" i="39" s="1"/>
  <c r="D21" i="39" a="1"/>
  <c r="D21" i="39" s="1"/>
  <c r="C21" i="39"/>
  <c r="W20" i="39" a="1"/>
  <c r="W20" i="39" s="1"/>
  <c r="V20" i="39" a="1"/>
  <c r="V20" i="39" s="1"/>
  <c r="U20" i="39" a="1"/>
  <c r="U20" i="39" s="1"/>
  <c r="T20" i="39" a="1"/>
  <c r="T20" i="39" s="1"/>
  <c r="S20" i="39" a="1"/>
  <c r="S20" i="39" s="1"/>
  <c r="R20" i="39" a="1"/>
  <c r="R20" i="39" s="1"/>
  <c r="Q20" i="39" a="1"/>
  <c r="Q20" i="39" s="1"/>
  <c r="P20" i="39" a="1"/>
  <c r="P20" i="39" s="1"/>
  <c r="O20" i="39" a="1"/>
  <c r="O20" i="39" s="1"/>
  <c r="N20" i="39" a="1"/>
  <c r="N20" i="39" s="1"/>
  <c r="M20" i="39" a="1"/>
  <c r="M20" i="39" s="1"/>
  <c r="L20" i="39" a="1"/>
  <c r="L20" i="39" s="1"/>
  <c r="K20" i="39" a="1"/>
  <c r="K20" i="39" s="1"/>
  <c r="J20" i="39" a="1"/>
  <c r="J20" i="39" s="1"/>
  <c r="I20" i="39" a="1"/>
  <c r="I20" i="39" s="1"/>
  <c r="H20" i="39" a="1"/>
  <c r="H20" i="39" s="1"/>
  <c r="G20" i="39" a="1"/>
  <c r="G20" i="39" s="1"/>
  <c r="F20" i="39" a="1"/>
  <c r="F20" i="39" s="1"/>
  <c r="E20" i="39" a="1"/>
  <c r="E20" i="39" s="1"/>
  <c r="D20" i="39" a="1"/>
  <c r="D20" i="39" s="1"/>
  <c r="C20" i="39"/>
  <c r="W19" i="39" a="1"/>
  <c r="W19" i="39" s="1"/>
  <c r="V19" i="39" a="1"/>
  <c r="V19" i="39" s="1"/>
  <c r="U19" i="39" a="1"/>
  <c r="U19" i="39" s="1"/>
  <c r="T19" i="39" a="1"/>
  <c r="T19" i="39" s="1"/>
  <c r="S19" i="39" a="1"/>
  <c r="S19" i="39" s="1"/>
  <c r="R19" i="39" a="1"/>
  <c r="R19" i="39" s="1"/>
  <c r="Q19" i="39" a="1"/>
  <c r="Q19" i="39" s="1"/>
  <c r="P19" i="39" a="1"/>
  <c r="P19" i="39" s="1"/>
  <c r="O19" i="39" a="1"/>
  <c r="O19" i="39" s="1"/>
  <c r="N19" i="39" a="1"/>
  <c r="N19" i="39" s="1"/>
  <c r="M19" i="39" a="1"/>
  <c r="M19" i="39" s="1"/>
  <c r="L19" i="39" a="1"/>
  <c r="L19" i="39" s="1"/>
  <c r="K19" i="39" a="1"/>
  <c r="K19" i="39" s="1"/>
  <c r="J19" i="39" a="1"/>
  <c r="J19" i="39" s="1"/>
  <c r="I19" i="39" a="1"/>
  <c r="I19" i="39" s="1"/>
  <c r="H19" i="39" a="1"/>
  <c r="H19" i="39" s="1"/>
  <c r="G19" i="39" a="1"/>
  <c r="G19" i="39" s="1"/>
  <c r="F19" i="39" a="1"/>
  <c r="F19" i="39" s="1"/>
  <c r="E19" i="39" a="1"/>
  <c r="E19" i="39" s="1"/>
  <c r="D19" i="39" a="1"/>
  <c r="D19" i="39" s="1"/>
  <c r="C19" i="39"/>
  <c r="W18" i="39" a="1"/>
  <c r="W18" i="39" s="1"/>
  <c r="V18" i="39" a="1"/>
  <c r="V18" i="39" s="1"/>
  <c r="U18" i="39" a="1"/>
  <c r="U18" i="39" s="1"/>
  <c r="T18" i="39" a="1"/>
  <c r="T18" i="39" s="1"/>
  <c r="S18" i="39" a="1"/>
  <c r="S18" i="39" s="1"/>
  <c r="R18" i="39" a="1"/>
  <c r="R18" i="39" s="1"/>
  <c r="Q18" i="39" a="1"/>
  <c r="Q18" i="39" s="1"/>
  <c r="P18" i="39" a="1"/>
  <c r="P18" i="39" s="1"/>
  <c r="O18" i="39" a="1"/>
  <c r="O18" i="39" s="1"/>
  <c r="N18" i="39" a="1"/>
  <c r="N18" i="39" s="1"/>
  <c r="M18" i="39" a="1"/>
  <c r="M18" i="39" s="1"/>
  <c r="L18" i="39" a="1"/>
  <c r="L18" i="39" s="1"/>
  <c r="K18" i="39" a="1"/>
  <c r="K18" i="39" s="1"/>
  <c r="J18" i="39" a="1"/>
  <c r="J18" i="39" s="1"/>
  <c r="I18" i="39" a="1"/>
  <c r="I18" i="39" s="1"/>
  <c r="H18" i="39" a="1"/>
  <c r="H18" i="39" s="1"/>
  <c r="G18" i="39" a="1"/>
  <c r="G18" i="39" s="1"/>
  <c r="F18" i="39" a="1"/>
  <c r="F18" i="39" s="1"/>
  <c r="E18" i="39" a="1"/>
  <c r="E18" i="39" s="1"/>
  <c r="D18" i="39" a="1"/>
  <c r="D18" i="39" s="1"/>
  <c r="C18" i="39"/>
  <c r="W17" i="39" a="1"/>
  <c r="W17" i="39" s="1"/>
  <c r="V17" i="39" a="1"/>
  <c r="V17" i="39" s="1"/>
  <c r="U17" i="39" a="1"/>
  <c r="U17" i="39" s="1"/>
  <c r="T17" i="39" a="1"/>
  <c r="T17" i="39" s="1"/>
  <c r="S17" i="39" a="1"/>
  <c r="S17" i="39" s="1"/>
  <c r="R17" i="39" a="1"/>
  <c r="R17" i="39" s="1"/>
  <c r="Q17" i="39" a="1"/>
  <c r="Q17" i="39" s="1"/>
  <c r="P17" i="39" a="1"/>
  <c r="P17" i="39" s="1"/>
  <c r="O17" i="39" a="1"/>
  <c r="O17" i="39" s="1"/>
  <c r="N17" i="39" a="1"/>
  <c r="N17" i="39" s="1"/>
  <c r="M17" i="39" a="1"/>
  <c r="M17" i="39" s="1"/>
  <c r="L17" i="39" a="1"/>
  <c r="L17" i="39" s="1"/>
  <c r="K17" i="39" a="1"/>
  <c r="K17" i="39" s="1"/>
  <c r="J17" i="39" a="1"/>
  <c r="J17" i="39" s="1"/>
  <c r="I17" i="39" a="1"/>
  <c r="I17" i="39" s="1"/>
  <c r="H17" i="39" a="1"/>
  <c r="H17" i="39" s="1"/>
  <c r="G17" i="39" a="1"/>
  <c r="G17" i="39" s="1"/>
  <c r="F17" i="39" a="1"/>
  <c r="F17" i="39" s="1"/>
  <c r="E17" i="39" a="1"/>
  <c r="E17" i="39" s="1"/>
  <c r="D17" i="39" a="1"/>
  <c r="D17" i="39" s="1"/>
  <c r="C17" i="39"/>
  <c r="W16" i="39" a="1"/>
  <c r="W16" i="39" s="1"/>
  <c r="V16" i="39" a="1"/>
  <c r="V16" i="39" s="1"/>
  <c r="U16" i="39" a="1"/>
  <c r="U16" i="39" s="1"/>
  <c r="T16" i="39" a="1"/>
  <c r="T16" i="39" s="1"/>
  <c r="S16" i="39" a="1"/>
  <c r="S16" i="39" s="1"/>
  <c r="R16" i="39" a="1"/>
  <c r="R16" i="39" s="1"/>
  <c r="Q16" i="39" a="1"/>
  <c r="Q16" i="39" s="1"/>
  <c r="P16" i="39" a="1"/>
  <c r="P16" i="39" s="1"/>
  <c r="O16" i="39" a="1"/>
  <c r="O16" i="39" s="1"/>
  <c r="N16" i="39" a="1"/>
  <c r="N16" i="39" s="1"/>
  <c r="M16" i="39" a="1"/>
  <c r="M16" i="39" s="1"/>
  <c r="L16" i="39" a="1"/>
  <c r="L16" i="39" s="1"/>
  <c r="K16" i="39" a="1"/>
  <c r="K16" i="39" s="1"/>
  <c r="J16" i="39" a="1"/>
  <c r="J16" i="39" s="1"/>
  <c r="I16" i="39" a="1"/>
  <c r="I16" i="39" s="1"/>
  <c r="H16" i="39" a="1"/>
  <c r="H16" i="39" s="1"/>
  <c r="G16" i="39" a="1"/>
  <c r="G16" i="39" s="1"/>
  <c r="F16" i="39" a="1"/>
  <c r="F16" i="39" s="1"/>
  <c r="E16" i="39" a="1"/>
  <c r="E16" i="39" s="1"/>
  <c r="D16" i="39" a="1"/>
  <c r="D16" i="39" s="1"/>
  <c r="C16" i="39"/>
  <c r="W15" i="39" a="1"/>
  <c r="W15" i="39" s="1"/>
  <c r="V15" i="39" a="1"/>
  <c r="V15" i="39" s="1"/>
  <c r="U15" i="39" a="1"/>
  <c r="U15" i="39" s="1"/>
  <c r="T15" i="39" a="1"/>
  <c r="T15" i="39" s="1"/>
  <c r="S15" i="39" a="1"/>
  <c r="S15" i="39" s="1"/>
  <c r="R15" i="39" a="1"/>
  <c r="R15" i="39" s="1"/>
  <c r="Q15" i="39" a="1"/>
  <c r="Q15" i="39" s="1"/>
  <c r="P15" i="39" a="1"/>
  <c r="P15" i="39" s="1"/>
  <c r="O15" i="39" a="1"/>
  <c r="O15" i="39" s="1"/>
  <c r="N15" i="39" a="1"/>
  <c r="N15" i="39" s="1"/>
  <c r="M15" i="39" a="1"/>
  <c r="M15" i="39" s="1"/>
  <c r="L15" i="39" a="1"/>
  <c r="L15" i="39" s="1"/>
  <c r="K15" i="39" a="1"/>
  <c r="K15" i="39" s="1"/>
  <c r="J15" i="39" a="1"/>
  <c r="J15" i="39" s="1"/>
  <c r="I15" i="39" a="1"/>
  <c r="I15" i="39" s="1"/>
  <c r="H15" i="39" a="1"/>
  <c r="H15" i="39" s="1"/>
  <c r="G15" i="39" a="1"/>
  <c r="G15" i="39" s="1"/>
  <c r="F15" i="39" a="1"/>
  <c r="F15" i="39" s="1"/>
  <c r="E15" i="39" a="1"/>
  <c r="E15" i="39" s="1"/>
  <c r="D15" i="39" a="1"/>
  <c r="D15" i="39" s="1"/>
  <c r="C15" i="39"/>
  <c r="W14" i="39" a="1"/>
  <c r="W14" i="39" s="1"/>
  <c r="V14" i="39" a="1"/>
  <c r="V14" i="39" s="1"/>
  <c r="U14" i="39" a="1"/>
  <c r="U14" i="39" s="1"/>
  <c r="T14" i="39" a="1"/>
  <c r="T14" i="39" s="1"/>
  <c r="S14" i="39" a="1"/>
  <c r="S14" i="39" s="1"/>
  <c r="R14" i="39" a="1"/>
  <c r="R14" i="39" s="1"/>
  <c r="Q14" i="39" a="1"/>
  <c r="Q14" i="39" s="1"/>
  <c r="P14" i="39" a="1"/>
  <c r="P14" i="39" s="1"/>
  <c r="O14" i="39" a="1"/>
  <c r="O14" i="39" s="1"/>
  <c r="N14" i="39" a="1"/>
  <c r="N14" i="39" s="1"/>
  <c r="M14" i="39" a="1"/>
  <c r="M14" i="39" s="1"/>
  <c r="L14" i="39" a="1"/>
  <c r="L14" i="39" s="1"/>
  <c r="K14" i="39" a="1"/>
  <c r="K14" i="39" s="1"/>
  <c r="J14" i="39" a="1"/>
  <c r="J14" i="39" s="1"/>
  <c r="I14" i="39" a="1"/>
  <c r="I14" i="39" s="1"/>
  <c r="H14" i="39" a="1"/>
  <c r="H14" i="39" s="1"/>
  <c r="G14" i="39" a="1"/>
  <c r="G14" i="39" s="1"/>
  <c r="F14" i="39" a="1"/>
  <c r="F14" i="39" s="1"/>
  <c r="E14" i="39" a="1"/>
  <c r="E14" i="39" s="1"/>
  <c r="D14" i="39" a="1"/>
  <c r="D14" i="39" s="1"/>
  <c r="C14" i="39"/>
  <c r="W13" i="39" a="1"/>
  <c r="W13" i="39" s="1"/>
  <c r="V13" i="39" a="1"/>
  <c r="V13" i="39" s="1"/>
  <c r="U13" i="39" a="1"/>
  <c r="U13" i="39" s="1"/>
  <c r="T13" i="39" a="1"/>
  <c r="T13" i="39" s="1"/>
  <c r="S13" i="39" a="1"/>
  <c r="S13" i="39" s="1"/>
  <c r="R13" i="39" a="1"/>
  <c r="R13" i="39" s="1"/>
  <c r="Q13" i="39" a="1"/>
  <c r="Q13" i="39" s="1"/>
  <c r="P13" i="39" a="1"/>
  <c r="P13" i="39" s="1"/>
  <c r="O13" i="39" a="1"/>
  <c r="O13" i="39" s="1"/>
  <c r="N13" i="39" a="1"/>
  <c r="N13" i="39" s="1"/>
  <c r="M13" i="39" a="1"/>
  <c r="M13" i="39" s="1"/>
  <c r="L13" i="39" a="1"/>
  <c r="L13" i="39" s="1"/>
  <c r="K13" i="39" a="1"/>
  <c r="K13" i="39" s="1"/>
  <c r="J13" i="39" a="1"/>
  <c r="J13" i="39" s="1"/>
  <c r="I13" i="39" a="1"/>
  <c r="I13" i="39" s="1"/>
  <c r="H13" i="39" a="1"/>
  <c r="H13" i="39" s="1"/>
  <c r="G13" i="39" a="1"/>
  <c r="G13" i="39" s="1"/>
  <c r="F13" i="39" a="1"/>
  <c r="F13" i="39" s="1"/>
  <c r="E13" i="39" a="1"/>
  <c r="E13" i="39" s="1"/>
  <c r="D13" i="39" a="1"/>
  <c r="D13" i="39" s="1"/>
  <c r="C13" i="39"/>
  <c r="W12" i="39" a="1"/>
  <c r="W12" i="39" s="1"/>
  <c r="V12" i="39" a="1"/>
  <c r="V12" i="39" s="1"/>
  <c r="U12" i="39" a="1"/>
  <c r="U12" i="39" s="1"/>
  <c r="T12" i="39" a="1"/>
  <c r="T12" i="39" s="1"/>
  <c r="S12" i="39" a="1"/>
  <c r="S12" i="39" s="1"/>
  <c r="R12" i="39" a="1"/>
  <c r="R12" i="39" s="1"/>
  <c r="Q12" i="39" a="1"/>
  <c r="Q12" i="39" s="1"/>
  <c r="P12" i="39" a="1"/>
  <c r="P12" i="39" s="1"/>
  <c r="O12" i="39" a="1"/>
  <c r="O12" i="39" s="1"/>
  <c r="N12" i="39" a="1"/>
  <c r="N12" i="39" s="1"/>
  <c r="M12" i="39" a="1"/>
  <c r="M12" i="39" s="1"/>
  <c r="L12" i="39" a="1"/>
  <c r="L12" i="39" s="1"/>
  <c r="K12" i="39" a="1"/>
  <c r="K12" i="39" s="1"/>
  <c r="J12" i="39" a="1"/>
  <c r="J12" i="39" s="1"/>
  <c r="I12" i="39" a="1"/>
  <c r="I12" i="39" s="1"/>
  <c r="H12" i="39" a="1"/>
  <c r="H12" i="39" s="1"/>
  <c r="G12" i="39" a="1"/>
  <c r="G12" i="39" s="1"/>
  <c r="F12" i="39" a="1"/>
  <c r="F12" i="39" s="1"/>
  <c r="E12" i="39" a="1"/>
  <c r="E12" i="39" s="1"/>
  <c r="D12" i="39" a="1"/>
  <c r="D12" i="39" s="1"/>
  <c r="C12" i="39"/>
  <c r="W11" i="39" a="1"/>
  <c r="W11" i="39" s="1"/>
  <c r="V11" i="39" a="1"/>
  <c r="V11" i="39" s="1"/>
  <c r="U11" i="39" a="1"/>
  <c r="U11" i="39" s="1"/>
  <c r="T11" i="39" a="1"/>
  <c r="T11" i="39" s="1"/>
  <c r="S11" i="39" a="1"/>
  <c r="S11" i="39" s="1"/>
  <c r="R11" i="39" a="1"/>
  <c r="R11" i="39" s="1"/>
  <c r="Q11" i="39" a="1"/>
  <c r="Q11" i="39" s="1"/>
  <c r="P11" i="39" a="1"/>
  <c r="P11" i="39" s="1"/>
  <c r="O11" i="39" a="1"/>
  <c r="O11" i="39" s="1"/>
  <c r="N11" i="39" a="1"/>
  <c r="N11" i="39" s="1"/>
  <c r="M11" i="39" a="1"/>
  <c r="M11" i="39" s="1"/>
  <c r="L11" i="39" a="1"/>
  <c r="L11" i="39" s="1"/>
  <c r="K11" i="39" a="1"/>
  <c r="K11" i="39" s="1"/>
  <c r="J11" i="39" a="1"/>
  <c r="J11" i="39" s="1"/>
  <c r="I11" i="39" a="1"/>
  <c r="I11" i="39" s="1"/>
  <c r="H11" i="39" a="1"/>
  <c r="H11" i="39" s="1"/>
  <c r="G11" i="39" a="1"/>
  <c r="G11" i="39" s="1"/>
  <c r="F11" i="39" a="1"/>
  <c r="F11" i="39" s="1"/>
  <c r="E11" i="39" a="1"/>
  <c r="E11" i="39" s="1"/>
  <c r="D11" i="39" a="1"/>
  <c r="D11" i="39" s="1"/>
  <c r="C11" i="39"/>
  <c r="W10" i="39" a="1"/>
  <c r="W10" i="39" s="1"/>
  <c r="V10" i="39" a="1"/>
  <c r="V10" i="39" s="1"/>
  <c r="U10" i="39" a="1"/>
  <c r="U10" i="39" s="1"/>
  <c r="T10" i="39" a="1"/>
  <c r="T10" i="39" s="1"/>
  <c r="S10" i="39" a="1"/>
  <c r="S10" i="39" s="1"/>
  <c r="R10" i="39" a="1"/>
  <c r="R10" i="39" s="1"/>
  <c r="Q10" i="39" a="1"/>
  <c r="Q10" i="39" s="1"/>
  <c r="P10" i="39" a="1"/>
  <c r="P10" i="39" s="1"/>
  <c r="O10" i="39" a="1"/>
  <c r="O10" i="39" s="1"/>
  <c r="N10" i="39" a="1"/>
  <c r="N10" i="39" s="1"/>
  <c r="M10" i="39" a="1"/>
  <c r="M10" i="39" s="1"/>
  <c r="L10" i="39" a="1"/>
  <c r="L10" i="39" s="1"/>
  <c r="K10" i="39" a="1"/>
  <c r="K10" i="39" s="1"/>
  <c r="J10" i="39" a="1"/>
  <c r="J10" i="39" s="1"/>
  <c r="I10" i="39" a="1"/>
  <c r="I10" i="39" s="1"/>
  <c r="H10" i="39" a="1"/>
  <c r="H10" i="39" s="1"/>
  <c r="G10" i="39" a="1"/>
  <c r="G10" i="39" s="1"/>
  <c r="F10" i="39" a="1"/>
  <c r="F10" i="39" s="1"/>
  <c r="E10" i="39" a="1"/>
  <c r="E10" i="39" s="1"/>
  <c r="D10" i="39" a="1"/>
  <c r="D10" i="39" s="1"/>
  <c r="C10" i="39"/>
  <c r="W9" i="39" a="1"/>
  <c r="W9" i="39" s="1"/>
  <c r="V9" i="39" a="1"/>
  <c r="V9" i="39" s="1"/>
  <c r="U9" i="39" a="1"/>
  <c r="U9" i="39" s="1"/>
  <c r="T9" i="39" a="1"/>
  <c r="T9" i="39" s="1"/>
  <c r="S9" i="39" a="1"/>
  <c r="S9" i="39" s="1"/>
  <c r="R9" i="39" a="1"/>
  <c r="R9" i="39" s="1"/>
  <c r="Q9" i="39" a="1"/>
  <c r="Q9" i="39" s="1"/>
  <c r="P9" i="39" a="1"/>
  <c r="P9" i="39" s="1"/>
  <c r="O9" i="39" a="1"/>
  <c r="O9" i="39" s="1"/>
  <c r="N9" i="39" a="1"/>
  <c r="N9" i="39" s="1"/>
  <c r="M9" i="39" a="1"/>
  <c r="M9" i="39" s="1"/>
  <c r="L9" i="39" a="1"/>
  <c r="L9" i="39" s="1"/>
  <c r="K9" i="39" a="1"/>
  <c r="K9" i="39" s="1"/>
  <c r="J9" i="39" a="1"/>
  <c r="J9" i="39" s="1"/>
  <c r="I9" i="39" a="1"/>
  <c r="I9" i="39" s="1"/>
  <c r="H9" i="39" a="1"/>
  <c r="H9" i="39" s="1"/>
  <c r="G9" i="39" a="1"/>
  <c r="G9" i="39" s="1"/>
  <c r="F9" i="39" a="1"/>
  <c r="F9" i="39" s="1"/>
  <c r="E9" i="39" a="1"/>
  <c r="E9" i="39" s="1"/>
  <c r="D9" i="39" a="1"/>
  <c r="D9" i="39" s="1"/>
  <c r="C9" i="39"/>
  <c r="C8" i="39"/>
  <c r="C7" i="39"/>
  <c r="C6" i="39"/>
  <c r="C5" i="39"/>
  <c r="C4" i="39"/>
  <c r="W21" i="38" a="1"/>
  <c r="W21" i="38" s="1"/>
  <c r="V21" i="38" a="1"/>
  <c r="V21" i="38" s="1"/>
  <c r="U21" i="38" a="1"/>
  <c r="U21" i="38" s="1"/>
  <c r="T21" i="38" a="1"/>
  <c r="T21" i="38" s="1"/>
  <c r="S21" i="38" a="1"/>
  <c r="S21" i="38" s="1"/>
  <c r="R21" i="38" a="1"/>
  <c r="R21" i="38" s="1"/>
  <c r="Q21" i="38" a="1"/>
  <c r="Q21" i="38" s="1"/>
  <c r="P21" i="38" a="1"/>
  <c r="P21" i="38" s="1"/>
  <c r="O21" i="38" a="1"/>
  <c r="O21" i="38" s="1"/>
  <c r="N21" i="38" a="1"/>
  <c r="N21" i="38" s="1"/>
  <c r="M21" i="38" a="1"/>
  <c r="M21" i="38" s="1"/>
  <c r="L21" i="38" a="1"/>
  <c r="L21" i="38" s="1"/>
  <c r="K21" i="38" a="1"/>
  <c r="K21" i="38" s="1"/>
  <c r="J21" i="38" a="1"/>
  <c r="J21" i="38" s="1"/>
  <c r="I21" i="38" a="1"/>
  <c r="I21" i="38" s="1"/>
  <c r="H21" i="38" a="1"/>
  <c r="H21" i="38" s="1"/>
  <c r="G21" i="38" a="1"/>
  <c r="G21" i="38" s="1"/>
  <c r="F21" i="38" a="1"/>
  <c r="F21" i="38" s="1"/>
  <c r="E21" i="38" a="1"/>
  <c r="E21" i="38" s="1"/>
  <c r="D21" i="38" a="1"/>
  <c r="D21" i="38" s="1"/>
  <c r="C21" i="38"/>
  <c r="W20" i="38" a="1"/>
  <c r="W20" i="38" s="1"/>
  <c r="V20" i="38" a="1"/>
  <c r="V20" i="38" s="1"/>
  <c r="U20" i="38" a="1"/>
  <c r="U20" i="38" s="1"/>
  <c r="T20" i="38" a="1"/>
  <c r="T20" i="38" s="1"/>
  <c r="S20" i="38" a="1"/>
  <c r="S20" i="38" s="1"/>
  <c r="R20" i="38" a="1"/>
  <c r="R20" i="38" s="1"/>
  <c r="Q20" i="38" a="1"/>
  <c r="Q20" i="38" s="1"/>
  <c r="P20" i="38" a="1"/>
  <c r="P20" i="38" s="1"/>
  <c r="O20" i="38" a="1"/>
  <c r="O20" i="38" s="1"/>
  <c r="N20" i="38" a="1"/>
  <c r="N20" i="38" s="1"/>
  <c r="M20" i="38" a="1"/>
  <c r="M20" i="38" s="1"/>
  <c r="L20" i="38" a="1"/>
  <c r="L20" i="38" s="1"/>
  <c r="K20" i="38" a="1"/>
  <c r="K20" i="38" s="1"/>
  <c r="J20" i="38" a="1"/>
  <c r="J20" i="38" s="1"/>
  <c r="I20" i="38" a="1"/>
  <c r="I20" i="38" s="1"/>
  <c r="H20" i="38" a="1"/>
  <c r="H20" i="38" s="1"/>
  <c r="G20" i="38" a="1"/>
  <c r="G20" i="38" s="1"/>
  <c r="F20" i="38" a="1"/>
  <c r="F20" i="38" s="1"/>
  <c r="E20" i="38" a="1"/>
  <c r="E20" i="38" s="1"/>
  <c r="D20" i="38" a="1"/>
  <c r="D20" i="38" s="1"/>
  <c r="C20" i="38"/>
  <c r="W19" i="38" a="1"/>
  <c r="W19" i="38" s="1"/>
  <c r="V19" i="38" a="1"/>
  <c r="V19" i="38" s="1"/>
  <c r="U19" i="38" a="1"/>
  <c r="U19" i="38" s="1"/>
  <c r="T19" i="38" a="1"/>
  <c r="T19" i="38" s="1"/>
  <c r="S19" i="38" a="1"/>
  <c r="S19" i="38" s="1"/>
  <c r="R19" i="38" a="1"/>
  <c r="R19" i="38" s="1"/>
  <c r="Q19" i="38" a="1"/>
  <c r="Q19" i="38" s="1"/>
  <c r="P19" i="38" a="1"/>
  <c r="P19" i="38" s="1"/>
  <c r="O19" i="38" a="1"/>
  <c r="O19" i="38" s="1"/>
  <c r="N19" i="38" a="1"/>
  <c r="N19" i="38" s="1"/>
  <c r="M19" i="38" a="1"/>
  <c r="M19" i="38" s="1"/>
  <c r="L19" i="38" a="1"/>
  <c r="L19" i="38" s="1"/>
  <c r="K19" i="38" a="1"/>
  <c r="K19" i="38" s="1"/>
  <c r="J19" i="38" a="1"/>
  <c r="J19" i="38" s="1"/>
  <c r="I19" i="38" a="1"/>
  <c r="I19" i="38" s="1"/>
  <c r="H19" i="38" a="1"/>
  <c r="H19" i="38" s="1"/>
  <c r="G19" i="38" a="1"/>
  <c r="G19" i="38" s="1"/>
  <c r="F19" i="38" a="1"/>
  <c r="F19" i="38" s="1"/>
  <c r="E19" i="38" a="1"/>
  <c r="E19" i="38" s="1"/>
  <c r="D19" i="38" a="1"/>
  <c r="D19" i="38" s="1"/>
  <c r="C19" i="38"/>
  <c r="W18" i="38" a="1"/>
  <c r="W18" i="38" s="1"/>
  <c r="V18" i="38" a="1"/>
  <c r="V18" i="38" s="1"/>
  <c r="U18" i="38" a="1"/>
  <c r="U18" i="38" s="1"/>
  <c r="T18" i="38" a="1"/>
  <c r="T18" i="38" s="1"/>
  <c r="S18" i="38" a="1"/>
  <c r="S18" i="38" s="1"/>
  <c r="R18" i="38" a="1"/>
  <c r="R18" i="38" s="1"/>
  <c r="Q18" i="38" a="1"/>
  <c r="Q18" i="38" s="1"/>
  <c r="P18" i="38" a="1"/>
  <c r="P18" i="38" s="1"/>
  <c r="O18" i="38" a="1"/>
  <c r="O18" i="38" s="1"/>
  <c r="N18" i="38" a="1"/>
  <c r="N18" i="38" s="1"/>
  <c r="M18" i="38" a="1"/>
  <c r="M18" i="38" s="1"/>
  <c r="L18" i="38" a="1"/>
  <c r="L18" i="38" s="1"/>
  <c r="K18" i="38" a="1"/>
  <c r="K18" i="38" s="1"/>
  <c r="J18" i="38" a="1"/>
  <c r="J18" i="38" s="1"/>
  <c r="I18" i="38" a="1"/>
  <c r="I18" i="38" s="1"/>
  <c r="H18" i="38" a="1"/>
  <c r="H18" i="38" s="1"/>
  <c r="G18" i="38" a="1"/>
  <c r="G18" i="38" s="1"/>
  <c r="F18" i="38" a="1"/>
  <c r="F18" i="38" s="1"/>
  <c r="E18" i="38" a="1"/>
  <c r="E18" i="38" s="1"/>
  <c r="D18" i="38" a="1"/>
  <c r="D18" i="38" s="1"/>
  <c r="C18" i="38"/>
  <c r="W17" i="38" a="1"/>
  <c r="W17" i="38" s="1"/>
  <c r="V17" i="38" a="1"/>
  <c r="V17" i="38" s="1"/>
  <c r="U17" i="38" a="1"/>
  <c r="U17" i="38" s="1"/>
  <c r="T17" i="38" a="1"/>
  <c r="T17" i="38" s="1"/>
  <c r="S17" i="38" a="1"/>
  <c r="S17" i="38" s="1"/>
  <c r="R17" i="38" a="1"/>
  <c r="R17" i="38" s="1"/>
  <c r="Q17" i="38" a="1"/>
  <c r="Q17" i="38" s="1"/>
  <c r="P17" i="38" a="1"/>
  <c r="P17" i="38" s="1"/>
  <c r="O17" i="38" a="1"/>
  <c r="O17" i="38" s="1"/>
  <c r="N17" i="38" a="1"/>
  <c r="N17" i="38" s="1"/>
  <c r="M17" i="38" a="1"/>
  <c r="M17" i="38" s="1"/>
  <c r="L17" i="38" a="1"/>
  <c r="L17" i="38" s="1"/>
  <c r="K17" i="38" a="1"/>
  <c r="K17" i="38" s="1"/>
  <c r="J17" i="38" a="1"/>
  <c r="J17" i="38" s="1"/>
  <c r="I17" i="38" a="1"/>
  <c r="I17" i="38" s="1"/>
  <c r="H17" i="38" a="1"/>
  <c r="H17" i="38" s="1"/>
  <c r="G17" i="38" a="1"/>
  <c r="G17" i="38" s="1"/>
  <c r="F17" i="38" a="1"/>
  <c r="F17" i="38" s="1"/>
  <c r="E17" i="38" a="1"/>
  <c r="E17" i="38" s="1"/>
  <c r="D17" i="38" a="1"/>
  <c r="D17" i="38" s="1"/>
  <c r="C17" i="38"/>
  <c r="W16" i="38" a="1"/>
  <c r="W16" i="38" s="1"/>
  <c r="V16" i="38" a="1"/>
  <c r="V16" i="38" s="1"/>
  <c r="U16" i="38" a="1"/>
  <c r="U16" i="38" s="1"/>
  <c r="T16" i="38" a="1"/>
  <c r="T16" i="38" s="1"/>
  <c r="S16" i="38" a="1"/>
  <c r="S16" i="38" s="1"/>
  <c r="R16" i="38" a="1"/>
  <c r="R16" i="38" s="1"/>
  <c r="Q16" i="38" a="1"/>
  <c r="Q16" i="38" s="1"/>
  <c r="P16" i="38" a="1"/>
  <c r="P16" i="38" s="1"/>
  <c r="O16" i="38" a="1"/>
  <c r="O16" i="38" s="1"/>
  <c r="N16" i="38" a="1"/>
  <c r="N16" i="38" s="1"/>
  <c r="M16" i="38" a="1"/>
  <c r="M16" i="38" s="1"/>
  <c r="L16" i="38" a="1"/>
  <c r="L16" i="38" s="1"/>
  <c r="K16" i="38" a="1"/>
  <c r="K16" i="38" s="1"/>
  <c r="J16" i="38" a="1"/>
  <c r="J16" i="38" s="1"/>
  <c r="I16" i="38" a="1"/>
  <c r="I16" i="38" s="1"/>
  <c r="H16" i="38" a="1"/>
  <c r="H16" i="38" s="1"/>
  <c r="G16" i="38" a="1"/>
  <c r="G16" i="38" s="1"/>
  <c r="F16" i="38" a="1"/>
  <c r="F16" i="38" s="1"/>
  <c r="E16" i="38" a="1"/>
  <c r="E16" i="38" s="1"/>
  <c r="D16" i="38" a="1"/>
  <c r="D16" i="38" s="1"/>
  <c r="C16" i="38"/>
  <c r="W15" i="38" a="1"/>
  <c r="W15" i="38" s="1"/>
  <c r="V15" i="38" a="1"/>
  <c r="V15" i="38" s="1"/>
  <c r="U15" i="38" a="1"/>
  <c r="U15" i="38" s="1"/>
  <c r="T15" i="38" a="1"/>
  <c r="T15" i="38" s="1"/>
  <c r="S15" i="38" a="1"/>
  <c r="S15" i="38" s="1"/>
  <c r="R15" i="38" a="1"/>
  <c r="R15" i="38" s="1"/>
  <c r="Q15" i="38" a="1"/>
  <c r="Q15" i="38" s="1"/>
  <c r="P15" i="38" a="1"/>
  <c r="P15" i="38" s="1"/>
  <c r="O15" i="38" a="1"/>
  <c r="O15" i="38" s="1"/>
  <c r="N15" i="38" a="1"/>
  <c r="N15" i="38" s="1"/>
  <c r="M15" i="38" a="1"/>
  <c r="M15" i="38" s="1"/>
  <c r="L15" i="38" a="1"/>
  <c r="L15" i="38" s="1"/>
  <c r="K15" i="38" a="1"/>
  <c r="K15" i="38" s="1"/>
  <c r="J15" i="38" a="1"/>
  <c r="J15" i="38" s="1"/>
  <c r="I15" i="38" a="1"/>
  <c r="I15" i="38" s="1"/>
  <c r="H15" i="38" a="1"/>
  <c r="H15" i="38" s="1"/>
  <c r="G15" i="38" a="1"/>
  <c r="G15" i="38" s="1"/>
  <c r="F15" i="38" a="1"/>
  <c r="F15" i="38" s="1"/>
  <c r="E15" i="38" a="1"/>
  <c r="E15" i="38" s="1"/>
  <c r="D15" i="38" a="1"/>
  <c r="D15" i="38" s="1"/>
  <c r="C15" i="38"/>
  <c r="W14" i="38" a="1"/>
  <c r="W14" i="38" s="1"/>
  <c r="V14" i="38" a="1"/>
  <c r="V14" i="38" s="1"/>
  <c r="U14" i="38" a="1"/>
  <c r="U14" i="38" s="1"/>
  <c r="T14" i="38" a="1"/>
  <c r="T14" i="38" s="1"/>
  <c r="S14" i="38" a="1"/>
  <c r="S14" i="38" s="1"/>
  <c r="R14" i="38" a="1"/>
  <c r="R14" i="38" s="1"/>
  <c r="Q14" i="38" a="1"/>
  <c r="Q14" i="38" s="1"/>
  <c r="P14" i="38" a="1"/>
  <c r="P14" i="38" s="1"/>
  <c r="O14" i="38" a="1"/>
  <c r="O14" i="38" s="1"/>
  <c r="N14" i="38" a="1"/>
  <c r="N14" i="38" s="1"/>
  <c r="M14" i="38" a="1"/>
  <c r="M14" i="38" s="1"/>
  <c r="L14" i="38" a="1"/>
  <c r="L14" i="38" s="1"/>
  <c r="K14" i="38" a="1"/>
  <c r="K14" i="38" s="1"/>
  <c r="J14" i="38" a="1"/>
  <c r="J14" i="38" s="1"/>
  <c r="I14" i="38" a="1"/>
  <c r="I14" i="38" s="1"/>
  <c r="H14" i="38" a="1"/>
  <c r="H14" i="38" s="1"/>
  <c r="G14" i="38" a="1"/>
  <c r="G14" i="38" s="1"/>
  <c r="F14" i="38" a="1"/>
  <c r="F14" i="38" s="1"/>
  <c r="E14" i="38" a="1"/>
  <c r="E14" i="38" s="1"/>
  <c r="D14" i="38" a="1"/>
  <c r="D14" i="38" s="1"/>
  <c r="C14" i="38"/>
  <c r="W13" i="38" a="1"/>
  <c r="W13" i="38" s="1"/>
  <c r="V13" i="38" a="1"/>
  <c r="V13" i="38" s="1"/>
  <c r="U13" i="38" a="1"/>
  <c r="U13" i="38" s="1"/>
  <c r="T13" i="38" a="1"/>
  <c r="T13" i="38" s="1"/>
  <c r="S13" i="38" a="1"/>
  <c r="S13" i="38" s="1"/>
  <c r="R13" i="38" a="1"/>
  <c r="R13" i="38" s="1"/>
  <c r="Q13" i="38" a="1"/>
  <c r="Q13" i="38" s="1"/>
  <c r="P13" i="38" a="1"/>
  <c r="P13" i="38" s="1"/>
  <c r="O13" i="38" a="1"/>
  <c r="O13" i="38" s="1"/>
  <c r="N13" i="38" a="1"/>
  <c r="N13" i="38" s="1"/>
  <c r="M13" i="38" a="1"/>
  <c r="M13" i="38" s="1"/>
  <c r="L13" i="38" a="1"/>
  <c r="L13" i="38" s="1"/>
  <c r="K13" i="38" a="1"/>
  <c r="K13" i="38" s="1"/>
  <c r="J13" i="38" a="1"/>
  <c r="J13" i="38" s="1"/>
  <c r="I13" i="38" a="1"/>
  <c r="I13" i="38" s="1"/>
  <c r="H13" i="38" a="1"/>
  <c r="H13" i="38" s="1"/>
  <c r="G13" i="38" a="1"/>
  <c r="G13" i="38" s="1"/>
  <c r="F13" i="38" a="1"/>
  <c r="F13" i="38" s="1"/>
  <c r="E13" i="38" a="1"/>
  <c r="E13" i="38" s="1"/>
  <c r="D13" i="38" a="1"/>
  <c r="D13" i="38" s="1"/>
  <c r="C13" i="38"/>
  <c r="W12" i="38" a="1"/>
  <c r="W12" i="38" s="1"/>
  <c r="V12" i="38" a="1"/>
  <c r="V12" i="38" s="1"/>
  <c r="U12" i="38" a="1"/>
  <c r="U12" i="38" s="1"/>
  <c r="T12" i="38" a="1"/>
  <c r="T12" i="38" s="1"/>
  <c r="S12" i="38" a="1"/>
  <c r="S12" i="38" s="1"/>
  <c r="R12" i="38" a="1"/>
  <c r="R12" i="38" s="1"/>
  <c r="Q12" i="38" a="1"/>
  <c r="Q12" i="38" s="1"/>
  <c r="P12" i="38" a="1"/>
  <c r="P12" i="38" s="1"/>
  <c r="O12" i="38" a="1"/>
  <c r="O12" i="38" s="1"/>
  <c r="N12" i="38" a="1"/>
  <c r="N12" i="38" s="1"/>
  <c r="M12" i="38" a="1"/>
  <c r="M12" i="38" s="1"/>
  <c r="L12" i="38" a="1"/>
  <c r="L12" i="38" s="1"/>
  <c r="K12" i="38" a="1"/>
  <c r="K12" i="38" s="1"/>
  <c r="J12" i="38" a="1"/>
  <c r="J12" i="38" s="1"/>
  <c r="I12" i="38" a="1"/>
  <c r="I12" i="38" s="1"/>
  <c r="H12" i="38" a="1"/>
  <c r="H12" i="38" s="1"/>
  <c r="G12" i="38" a="1"/>
  <c r="G12" i="38" s="1"/>
  <c r="F12" i="38" a="1"/>
  <c r="F12" i="38" s="1"/>
  <c r="E12" i="38" a="1"/>
  <c r="E12" i="38" s="1"/>
  <c r="D12" i="38" a="1"/>
  <c r="D12" i="38" s="1"/>
  <c r="C12" i="38"/>
  <c r="W11" i="38" a="1"/>
  <c r="W11" i="38" s="1"/>
  <c r="V11" i="38" a="1"/>
  <c r="V11" i="38" s="1"/>
  <c r="U11" i="38" a="1"/>
  <c r="U11" i="38" s="1"/>
  <c r="T11" i="38" a="1"/>
  <c r="T11" i="38" s="1"/>
  <c r="S11" i="38" a="1"/>
  <c r="S11" i="38" s="1"/>
  <c r="R11" i="38" a="1"/>
  <c r="R11" i="38" s="1"/>
  <c r="Q11" i="38" a="1"/>
  <c r="Q11" i="38" s="1"/>
  <c r="P11" i="38" a="1"/>
  <c r="P11" i="38" s="1"/>
  <c r="O11" i="38" a="1"/>
  <c r="O11" i="38" s="1"/>
  <c r="N11" i="38" a="1"/>
  <c r="N11" i="38" s="1"/>
  <c r="M11" i="38" a="1"/>
  <c r="M11" i="38" s="1"/>
  <c r="L11" i="38" a="1"/>
  <c r="L11" i="38" s="1"/>
  <c r="K11" i="38" a="1"/>
  <c r="K11" i="38" s="1"/>
  <c r="J11" i="38" a="1"/>
  <c r="J11" i="38" s="1"/>
  <c r="I11" i="38" a="1"/>
  <c r="I11" i="38" s="1"/>
  <c r="H11" i="38" a="1"/>
  <c r="H11" i="38" s="1"/>
  <c r="G11" i="38" a="1"/>
  <c r="G11" i="38" s="1"/>
  <c r="F11" i="38" a="1"/>
  <c r="F11" i="38" s="1"/>
  <c r="E11" i="38" a="1"/>
  <c r="E11" i="38" s="1"/>
  <c r="D11" i="38" a="1"/>
  <c r="D11" i="38" s="1"/>
  <c r="C11" i="38"/>
  <c r="W10" i="38" a="1"/>
  <c r="W10" i="38" s="1"/>
  <c r="V10" i="38" a="1"/>
  <c r="V10" i="38" s="1"/>
  <c r="U10" i="38" a="1"/>
  <c r="U10" i="38" s="1"/>
  <c r="T10" i="38" a="1"/>
  <c r="T10" i="38" s="1"/>
  <c r="S10" i="38" a="1"/>
  <c r="S10" i="38" s="1"/>
  <c r="R10" i="38" a="1"/>
  <c r="R10" i="38" s="1"/>
  <c r="Q10" i="38" a="1"/>
  <c r="Q10" i="38" s="1"/>
  <c r="P10" i="38" a="1"/>
  <c r="P10" i="38" s="1"/>
  <c r="O10" i="38" a="1"/>
  <c r="O10" i="38" s="1"/>
  <c r="N10" i="38" a="1"/>
  <c r="N10" i="38" s="1"/>
  <c r="M10" i="38" a="1"/>
  <c r="M10" i="38" s="1"/>
  <c r="L10" i="38" a="1"/>
  <c r="L10" i="38" s="1"/>
  <c r="K10" i="38" a="1"/>
  <c r="K10" i="38" s="1"/>
  <c r="J10" i="38" a="1"/>
  <c r="J10" i="38" s="1"/>
  <c r="I10" i="38" a="1"/>
  <c r="I10" i="38" s="1"/>
  <c r="H10" i="38" a="1"/>
  <c r="H10" i="38" s="1"/>
  <c r="G10" i="38" a="1"/>
  <c r="G10" i="38" s="1"/>
  <c r="F10" i="38" a="1"/>
  <c r="F10" i="38" s="1"/>
  <c r="E10" i="38" a="1"/>
  <c r="E10" i="38" s="1"/>
  <c r="D10" i="38" a="1"/>
  <c r="D10" i="38" s="1"/>
  <c r="C10" i="38"/>
  <c r="W9" i="38" a="1"/>
  <c r="W9" i="38" s="1"/>
  <c r="V9" i="38" a="1"/>
  <c r="V9" i="38" s="1"/>
  <c r="U9" i="38" a="1"/>
  <c r="U9" i="38" s="1"/>
  <c r="T9" i="38" a="1"/>
  <c r="T9" i="38" s="1"/>
  <c r="S9" i="38" a="1"/>
  <c r="S9" i="38" s="1"/>
  <c r="R9" i="38" a="1"/>
  <c r="R9" i="38" s="1"/>
  <c r="Q9" i="38" a="1"/>
  <c r="Q9" i="38" s="1"/>
  <c r="P9" i="38" a="1"/>
  <c r="P9" i="38" s="1"/>
  <c r="O9" i="38" a="1"/>
  <c r="O9" i="38" s="1"/>
  <c r="N9" i="38" a="1"/>
  <c r="N9" i="38" s="1"/>
  <c r="M9" i="38" a="1"/>
  <c r="M9" i="38" s="1"/>
  <c r="L9" i="38" a="1"/>
  <c r="L9" i="38" s="1"/>
  <c r="K9" i="38" a="1"/>
  <c r="K9" i="38" s="1"/>
  <c r="J9" i="38" a="1"/>
  <c r="J9" i="38" s="1"/>
  <c r="I9" i="38" a="1"/>
  <c r="I9" i="38" s="1"/>
  <c r="H9" i="38" a="1"/>
  <c r="H9" i="38" s="1"/>
  <c r="G9" i="38" a="1"/>
  <c r="G9" i="38" s="1"/>
  <c r="F9" i="38" a="1"/>
  <c r="F9" i="38" s="1"/>
  <c r="E9" i="38" a="1"/>
  <c r="E9" i="38" s="1"/>
  <c r="D9" i="38" a="1"/>
  <c r="D9" i="38" s="1"/>
  <c r="C9" i="38"/>
  <c r="W8" i="38" a="1"/>
  <c r="W8" i="38" s="1"/>
  <c r="V8" i="38" a="1"/>
  <c r="V8" i="38" s="1"/>
  <c r="U8" i="38" a="1"/>
  <c r="U8" i="38" s="1"/>
  <c r="T8" i="38" a="1"/>
  <c r="T8" i="38" s="1"/>
  <c r="S8" i="38" a="1"/>
  <c r="S8" i="38" s="1"/>
  <c r="R8" i="38" a="1"/>
  <c r="R8" i="38" s="1"/>
  <c r="Q8" i="38" a="1"/>
  <c r="Q8" i="38" s="1"/>
  <c r="P8" i="38" a="1"/>
  <c r="P8" i="38" s="1"/>
  <c r="O8" i="38" a="1"/>
  <c r="O8" i="38" s="1"/>
  <c r="N8" i="38" a="1"/>
  <c r="N8" i="38" s="1"/>
  <c r="M8" i="38" a="1"/>
  <c r="M8" i="38" s="1"/>
  <c r="L8" i="38" a="1"/>
  <c r="L8" i="38" s="1"/>
  <c r="K8" i="38" a="1"/>
  <c r="K8" i="38" s="1"/>
  <c r="J8" i="38" a="1"/>
  <c r="J8" i="38" s="1"/>
  <c r="I8" i="38" a="1"/>
  <c r="I8" i="38" s="1"/>
  <c r="H8" i="38" a="1"/>
  <c r="H8" i="38" s="1"/>
  <c r="G8" i="38" a="1"/>
  <c r="G8" i="38" s="1"/>
  <c r="F8" i="38" a="1"/>
  <c r="F8" i="38" s="1"/>
  <c r="E8" i="38" a="1"/>
  <c r="E8" i="38" s="1"/>
  <c r="D8" i="38" a="1"/>
  <c r="D8" i="38" s="1"/>
  <c r="C8" i="38"/>
  <c r="C7" i="38"/>
  <c r="C6" i="38"/>
  <c r="C5" i="38"/>
  <c r="C4" i="38"/>
  <c r="W21" i="37" a="1"/>
  <c r="W21" i="37" s="1"/>
  <c r="V21" i="37" a="1"/>
  <c r="V21" i="37" s="1"/>
  <c r="U21" i="37" a="1"/>
  <c r="U21" i="37" s="1"/>
  <c r="T21" i="37" a="1"/>
  <c r="T21" i="37" s="1"/>
  <c r="S21" i="37" a="1"/>
  <c r="S21" i="37" s="1"/>
  <c r="R21" i="37" a="1"/>
  <c r="R21" i="37" s="1"/>
  <c r="Q21" i="37" a="1"/>
  <c r="Q21" i="37" s="1"/>
  <c r="P21" i="37" a="1"/>
  <c r="P21" i="37" s="1"/>
  <c r="O21" i="37" a="1"/>
  <c r="O21" i="37" s="1"/>
  <c r="N21" i="37" a="1"/>
  <c r="N21" i="37" s="1"/>
  <c r="M21" i="37" a="1"/>
  <c r="M21" i="37" s="1"/>
  <c r="L21" i="37" a="1"/>
  <c r="L21" i="37" s="1"/>
  <c r="K21" i="37" a="1"/>
  <c r="K21" i="37" s="1"/>
  <c r="J21" i="37" a="1"/>
  <c r="J21" i="37" s="1"/>
  <c r="I21" i="37" a="1"/>
  <c r="I21" i="37" s="1"/>
  <c r="H21" i="37" a="1"/>
  <c r="H21" i="37" s="1"/>
  <c r="G21" i="37" a="1"/>
  <c r="G21" i="37" s="1"/>
  <c r="F21" i="37" a="1"/>
  <c r="F21" i="37" s="1"/>
  <c r="E21" i="37" a="1"/>
  <c r="E21" i="37" s="1"/>
  <c r="D21" i="37" a="1"/>
  <c r="D21" i="37" s="1"/>
  <c r="C21" i="37"/>
  <c r="W20" i="37" a="1"/>
  <c r="W20" i="37" s="1"/>
  <c r="V20" i="37" a="1"/>
  <c r="V20" i="37" s="1"/>
  <c r="U20" i="37" a="1"/>
  <c r="U20" i="37" s="1"/>
  <c r="T20" i="37" a="1"/>
  <c r="T20" i="37" s="1"/>
  <c r="S20" i="37" a="1"/>
  <c r="S20" i="37" s="1"/>
  <c r="R20" i="37" a="1"/>
  <c r="R20" i="37" s="1"/>
  <c r="Q20" i="37" a="1"/>
  <c r="Q20" i="37" s="1"/>
  <c r="P20" i="37" a="1"/>
  <c r="P20" i="37" s="1"/>
  <c r="O20" i="37" a="1"/>
  <c r="O20" i="37" s="1"/>
  <c r="N20" i="37" a="1"/>
  <c r="N20" i="37" s="1"/>
  <c r="M20" i="37" a="1"/>
  <c r="M20" i="37" s="1"/>
  <c r="L20" i="37" a="1"/>
  <c r="L20" i="37" s="1"/>
  <c r="K20" i="37" a="1"/>
  <c r="K20" i="37" s="1"/>
  <c r="J20" i="37" a="1"/>
  <c r="J20" i="37" s="1"/>
  <c r="I20" i="37" a="1"/>
  <c r="I20" i="37" s="1"/>
  <c r="H20" i="37" a="1"/>
  <c r="H20" i="37" s="1"/>
  <c r="G20" i="37" a="1"/>
  <c r="G20" i="37" s="1"/>
  <c r="F20" i="37" a="1"/>
  <c r="F20" i="37" s="1"/>
  <c r="E20" i="37" a="1"/>
  <c r="E20" i="37" s="1"/>
  <c r="D20" i="37" a="1"/>
  <c r="D20" i="37" s="1"/>
  <c r="C20" i="37"/>
  <c r="W19" i="37" a="1"/>
  <c r="W19" i="37" s="1"/>
  <c r="V19" i="37" a="1"/>
  <c r="V19" i="37" s="1"/>
  <c r="U19" i="37" a="1"/>
  <c r="U19" i="37" s="1"/>
  <c r="T19" i="37" a="1"/>
  <c r="T19" i="37" s="1"/>
  <c r="S19" i="37" a="1"/>
  <c r="S19" i="37" s="1"/>
  <c r="R19" i="37" a="1"/>
  <c r="R19" i="37" s="1"/>
  <c r="Q19" i="37" a="1"/>
  <c r="Q19" i="37" s="1"/>
  <c r="P19" i="37" a="1"/>
  <c r="P19" i="37" s="1"/>
  <c r="O19" i="37" a="1"/>
  <c r="O19" i="37" s="1"/>
  <c r="N19" i="37" a="1"/>
  <c r="N19" i="37" s="1"/>
  <c r="M19" i="37" a="1"/>
  <c r="M19" i="37" s="1"/>
  <c r="L19" i="37" a="1"/>
  <c r="L19" i="37" s="1"/>
  <c r="K19" i="37" a="1"/>
  <c r="K19" i="37" s="1"/>
  <c r="J19" i="37" a="1"/>
  <c r="J19" i="37" s="1"/>
  <c r="I19" i="37" a="1"/>
  <c r="I19" i="37" s="1"/>
  <c r="H19" i="37" a="1"/>
  <c r="H19" i="37" s="1"/>
  <c r="G19" i="37" a="1"/>
  <c r="G19" i="37" s="1"/>
  <c r="F19" i="37" a="1"/>
  <c r="F19" i="37" s="1"/>
  <c r="E19" i="37" a="1"/>
  <c r="E19" i="37" s="1"/>
  <c r="D19" i="37" a="1"/>
  <c r="D19" i="37" s="1"/>
  <c r="C19" i="37"/>
  <c r="W18" i="37" a="1"/>
  <c r="W18" i="37" s="1"/>
  <c r="V18" i="37" a="1"/>
  <c r="V18" i="37" s="1"/>
  <c r="U18" i="37" a="1"/>
  <c r="U18" i="37" s="1"/>
  <c r="T18" i="37" a="1"/>
  <c r="T18" i="37" s="1"/>
  <c r="S18" i="37" a="1"/>
  <c r="S18" i="37" s="1"/>
  <c r="R18" i="37" a="1"/>
  <c r="R18" i="37" s="1"/>
  <c r="Q18" i="37" a="1"/>
  <c r="Q18" i="37" s="1"/>
  <c r="P18" i="37" a="1"/>
  <c r="P18" i="37" s="1"/>
  <c r="O18" i="37" a="1"/>
  <c r="O18" i="37" s="1"/>
  <c r="N18" i="37" a="1"/>
  <c r="N18" i="37" s="1"/>
  <c r="M18" i="37" a="1"/>
  <c r="M18" i="37" s="1"/>
  <c r="L18" i="37" a="1"/>
  <c r="L18" i="37" s="1"/>
  <c r="K18" i="37" a="1"/>
  <c r="K18" i="37" s="1"/>
  <c r="J18" i="37" a="1"/>
  <c r="J18" i="37" s="1"/>
  <c r="I18" i="37" a="1"/>
  <c r="I18" i="37" s="1"/>
  <c r="H18" i="37" a="1"/>
  <c r="H18" i="37" s="1"/>
  <c r="G18" i="37" a="1"/>
  <c r="G18" i="37" s="1"/>
  <c r="F18" i="37" a="1"/>
  <c r="F18" i="37" s="1"/>
  <c r="E18" i="37" a="1"/>
  <c r="E18" i="37" s="1"/>
  <c r="D18" i="37" a="1"/>
  <c r="D18" i="37" s="1"/>
  <c r="C18" i="37"/>
  <c r="W17" i="37" a="1"/>
  <c r="W17" i="37" s="1"/>
  <c r="V17" i="37" a="1"/>
  <c r="V17" i="37" s="1"/>
  <c r="U17" i="37" a="1"/>
  <c r="U17" i="37" s="1"/>
  <c r="T17" i="37" a="1"/>
  <c r="T17" i="37" s="1"/>
  <c r="S17" i="37" a="1"/>
  <c r="S17" i="37" s="1"/>
  <c r="R17" i="37" a="1"/>
  <c r="R17" i="37" s="1"/>
  <c r="Q17" i="37" a="1"/>
  <c r="Q17" i="37" s="1"/>
  <c r="P17" i="37" a="1"/>
  <c r="P17" i="37" s="1"/>
  <c r="O17" i="37" a="1"/>
  <c r="O17" i="37" s="1"/>
  <c r="N17" i="37" a="1"/>
  <c r="N17" i="37" s="1"/>
  <c r="M17" i="37" a="1"/>
  <c r="M17" i="37" s="1"/>
  <c r="L17" i="37" a="1"/>
  <c r="L17" i="37" s="1"/>
  <c r="K17" i="37" a="1"/>
  <c r="K17" i="37" s="1"/>
  <c r="J17" i="37" a="1"/>
  <c r="J17" i="37" s="1"/>
  <c r="I17" i="37" a="1"/>
  <c r="I17" i="37" s="1"/>
  <c r="H17" i="37" a="1"/>
  <c r="H17" i="37" s="1"/>
  <c r="G17" i="37" a="1"/>
  <c r="G17" i="37" s="1"/>
  <c r="F17" i="37" a="1"/>
  <c r="F17" i="37" s="1"/>
  <c r="E17" i="37" a="1"/>
  <c r="E17" i="37" s="1"/>
  <c r="D17" i="37" a="1"/>
  <c r="D17" i="37" s="1"/>
  <c r="C17" i="37"/>
  <c r="W16" i="37" a="1"/>
  <c r="W16" i="37" s="1"/>
  <c r="V16" i="37" a="1"/>
  <c r="V16" i="37" s="1"/>
  <c r="U16" i="37" a="1"/>
  <c r="U16" i="37" s="1"/>
  <c r="T16" i="37" a="1"/>
  <c r="T16" i="37" s="1"/>
  <c r="S16" i="37" a="1"/>
  <c r="S16" i="37" s="1"/>
  <c r="R16" i="37" a="1"/>
  <c r="R16" i="37" s="1"/>
  <c r="Q16" i="37" a="1"/>
  <c r="Q16" i="37" s="1"/>
  <c r="P16" i="37" a="1"/>
  <c r="P16" i="37" s="1"/>
  <c r="O16" i="37" a="1"/>
  <c r="O16" i="37" s="1"/>
  <c r="N16" i="37" a="1"/>
  <c r="N16" i="37" s="1"/>
  <c r="M16" i="37" a="1"/>
  <c r="M16" i="37" s="1"/>
  <c r="L16" i="37" a="1"/>
  <c r="L16" i="37" s="1"/>
  <c r="K16" i="37" a="1"/>
  <c r="K16" i="37" s="1"/>
  <c r="J16" i="37" a="1"/>
  <c r="J16" i="37" s="1"/>
  <c r="I16" i="37" a="1"/>
  <c r="I16" i="37" s="1"/>
  <c r="H16" i="37" a="1"/>
  <c r="H16" i="37" s="1"/>
  <c r="G16" i="37" a="1"/>
  <c r="G16" i="37" s="1"/>
  <c r="F16" i="37" a="1"/>
  <c r="F16" i="37" s="1"/>
  <c r="E16" i="37" a="1"/>
  <c r="E16" i="37" s="1"/>
  <c r="D16" i="37" a="1"/>
  <c r="D16" i="37" s="1"/>
  <c r="C16" i="37"/>
  <c r="W15" i="37" a="1"/>
  <c r="W15" i="37" s="1"/>
  <c r="V15" i="37" a="1"/>
  <c r="V15" i="37" s="1"/>
  <c r="U15" i="37" a="1"/>
  <c r="U15" i="37" s="1"/>
  <c r="T15" i="37" a="1"/>
  <c r="T15" i="37" s="1"/>
  <c r="S15" i="37" a="1"/>
  <c r="S15" i="37" s="1"/>
  <c r="R15" i="37" a="1"/>
  <c r="R15" i="37" s="1"/>
  <c r="Q15" i="37" a="1"/>
  <c r="Q15" i="37" s="1"/>
  <c r="P15" i="37" a="1"/>
  <c r="P15" i="37" s="1"/>
  <c r="O15" i="37" a="1"/>
  <c r="O15" i="37" s="1"/>
  <c r="N15" i="37" a="1"/>
  <c r="N15" i="37" s="1"/>
  <c r="M15" i="37" a="1"/>
  <c r="M15" i="37" s="1"/>
  <c r="L15" i="37" a="1"/>
  <c r="L15" i="37" s="1"/>
  <c r="K15" i="37" a="1"/>
  <c r="K15" i="37" s="1"/>
  <c r="J15" i="37" a="1"/>
  <c r="J15" i="37" s="1"/>
  <c r="I15" i="37" a="1"/>
  <c r="I15" i="37" s="1"/>
  <c r="H15" i="37" a="1"/>
  <c r="H15" i="37" s="1"/>
  <c r="G15" i="37" a="1"/>
  <c r="G15" i="37" s="1"/>
  <c r="F15" i="37" a="1"/>
  <c r="F15" i="37" s="1"/>
  <c r="E15" i="37" a="1"/>
  <c r="E15" i="37" s="1"/>
  <c r="D15" i="37" a="1"/>
  <c r="D15" i="37" s="1"/>
  <c r="C15" i="37"/>
  <c r="W14" i="37" a="1"/>
  <c r="W14" i="37" s="1"/>
  <c r="V14" i="37" a="1"/>
  <c r="V14" i="37" s="1"/>
  <c r="U14" i="37" a="1"/>
  <c r="U14" i="37" s="1"/>
  <c r="T14" i="37" a="1"/>
  <c r="T14" i="37" s="1"/>
  <c r="S14" i="37" a="1"/>
  <c r="S14" i="37" s="1"/>
  <c r="R14" i="37" a="1"/>
  <c r="R14" i="37" s="1"/>
  <c r="Q14" i="37" a="1"/>
  <c r="Q14" i="37" s="1"/>
  <c r="P14" i="37" a="1"/>
  <c r="P14" i="37" s="1"/>
  <c r="O14" i="37" a="1"/>
  <c r="O14" i="37" s="1"/>
  <c r="N14" i="37" a="1"/>
  <c r="N14" i="37" s="1"/>
  <c r="M14" i="37" a="1"/>
  <c r="M14" i="37" s="1"/>
  <c r="L14" i="37" a="1"/>
  <c r="L14" i="37" s="1"/>
  <c r="K14" i="37" a="1"/>
  <c r="K14" i="37" s="1"/>
  <c r="J14" i="37" a="1"/>
  <c r="J14" i="37" s="1"/>
  <c r="I14" i="37" a="1"/>
  <c r="I14" i="37" s="1"/>
  <c r="H14" i="37" a="1"/>
  <c r="H14" i="37" s="1"/>
  <c r="G14" i="37" a="1"/>
  <c r="G14" i="37" s="1"/>
  <c r="F14" i="37" a="1"/>
  <c r="F14" i="37" s="1"/>
  <c r="E14" i="37" a="1"/>
  <c r="E14" i="37" s="1"/>
  <c r="D14" i="37" a="1"/>
  <c r="D14" i="37" s="1"/>
  <c r="C14" i="37"/>
  <c r="W13" i="37" a="1"/>
  <c r="W13" i="37" s="1"/>
  <c r="V13" i="37" a="1"/>
  <c r="V13" i="37" s="1"/>
  <c r="U13" i="37" a="1"/>
  <c r="U13" i="37" s="1"/>
  <c r="T13" i="37" a="1"/>
  <c r="T13" i="37" s="1"/>
  <c r="S13" i="37" a="1"/>
  <c r="S13" i="37" s="1"/>
  <c r="R13" i="37" a="1"/>
  <c r="R13" i="37" s="1"/>
  <c r="Q13" i="37" a="1"/>
  <c r="Q13" i="37" s="1"/>
  <c r="P13" i="37" a="1"/>
  <c r="P13" i="37" s="1"/>
  <c r="O13" i="37" a="1"/>
  <c r="O13" i="37" s="1"/>
  <c r="N13" i="37" a="1"/>
  <c r="N13" i="37" s="1"/>
  <c r="M13" i="37" a="1"/>
  <c r="M13" i="37" s="1"/>
  <c r="L13" i="37" a="1"/>
  <c r="L13" i="37" s="1"/>
  <c r="K13" i="37" a="1"/>
  <c r="K13" i="37" s="1"/>
  <c r="J13" i="37" a="1"/>
  <c r="J13" i="37" s="1"/>
  <c r="I13" i="37" a="1"/>
  <c r="I13" i="37" s="1"/>
  <c r="H13" i="37" a="1"/>
  <c r="H13" i="37" s="1"/>
  <c r="G13" i="37" a="1"/>
  <c r="G13" i="37" s="1"/>
  <c r="F13" i="37" a="1"/>
  <c r="F13" i="37" s="1"/>
  <c r="E13" i="37" a="1"/>
  <c r="E13" i="37" s="1"/>
  <c r="D13" i="37" a="1"/>
  <c r="D13" i="37" s="1"/>
  <c r="C13" i="37"/>
  <c r="W12" i="37" a="1"/>
  <c r="W12" i="37" s="1"/>
  <c r="V12" i="37" a="1"/>
  <c r="V12" i="37" s="1"/>
  <c r="U12" i="37" a="1"/>
  <c r="U12" i="37" s="1"/>
  <c r="T12" i="37" a="1"/>
  <c r="T12" i="37" s="1"/>
  <c r="S12" i="37" a="1"/>
  <c r="S12" i="37" s="1"/>
  <c r="R12" i="37" a="1"/>
  <c r="R12" i="37" s="1"/>
  <c r="Q12" i="37" a="1"/>
  <c r="Q12" i="37" s="1"/>
  <c r="P12" i="37" a="1"/>
  <c r="P12" i="37" s="1"/>
  <c r="O12" i="37" a="1"/>
  <c r="O12" i="37" s="1"/>
  <c r="N12" i="37" a="1"/>
  <c r="N12" i="37" s="1"/>
  <c r="M12" i="37" a="1"/>
  <c r="M12" i="37" s="1"/>
  <c r="L12" i="37" a="1"/>
  <c r="L12" i="37" s="1"/>
  <c r="K12" i="37" a="1"/>
  <c r="K12" i="37" s="1"/>
  <c r="J12" i="37" a="1"/>
  <c r="J12" i="37" s="1"/>
  <c r="I12" i="37" a="1"/>
  <c r="I12" i="37" s="1"/>
  <c r="H12" i="37" a="1"/>
  <c r="H12" i="37" s="1"/>
  <c r="G12" i="37" a="1"/>
  <c r="G12" i="37" s="1"/>
  <c r="F12" i="37" a="1"/>
  <c r="F12" i="37" s="1"/>
  <c r="E12" i="37" a="1"/>
  <c r="E12" i="37" s="1"/>
  <c r="D12" i="37" a="1"/>
  <c r="D12" i="37" s="1"/>
  <c r="C12" i="37"/>
  <c r="W11" i="37" a="1"/>
  <c r="W11" i="37" s="1"/>
  <c r="V11" i="37" a="1"/>
  <c r="V11" i="37" s="1"/>
  <c r="U11" i="37" a="1"/>
  <c r="U11" i="37" s="1"/>
  <c r="T11" i="37" a="1"/>
  <c r="T11" i="37" s="1"/>
  <c r="S11" i="37" a="1"/>
  <c r="S11" i="37" s="1"/>
  <c r="R11" i="37" a="1"/>
  <c r="R11" i="37" s="1"/>
  <c r="Q11" i="37" a="1"/>
  <c r="Q11" i="37" s="1"/>
  <c r="P11" i="37" a="1"/>
  <c r="P11" i="37" s="1"/>
  <c r="O11" i="37" a="1"/>
  <c r="O11" i="37" s="1"/>
  <c r="N11" i="37" a="1"/>
  <c r="N11" i="37" s="1"/>
  <c r="M11" i="37" a="1"/>
  <c r="M11" i="37" s="1"/>
  <c r="L11" i="37" a="1"/>
  <c r="L11" i="37" s="1"/>
  <c r="K11" i="37" a="1"/>
  <c r="K11" i="37" s="1"/>
  <c r="J11" i="37" a="1"/>
  <c r="J11" i="37" s="1"/>
  <c r="I11" i="37" a="1"/>
  <c r="I11" i="37" s="1"/>
  <c r="H11" i="37" a="1"/>
  <c r="H11" i="37" s="1"/>
  <c r="G11" i="37" a="1"/>
  <c r="G11" i="37" s="1"/>
  <c r="F11" i="37" a="1"/>
  <c r="F11" i="37" s="1"/>
  <c r="E11" i="37" a="1"/>
  <c r="E11" i="37" s="1"/>
  <c r="D11" i="37" a="1"/>
  <c r="D11" i="37" s="1"/>
  <c r="C11" i="37"/>
  <c r="W10" i="37" a="1"/>
  <c r="W10" i="37" s="1"/>
  <c r="V10" i="37" a="1"/>
  <c r="V10" i="37" s="1"/>
  <c r="U10" i="37" a="1"/>
  <c r="U10" i="37" s="1"/>
  <c r="T10" i="37" a="1"/>
  <c r="T10" i="37" s="1"/>
  <c r="S10" i="37" a="1"/>
  <c r="S10" i="37" s="1"/>
  <c r="R10" i="37" a="1"/>
  <c r="R10" i="37" s="1"/>
  <c r="Q10" i="37" a="1"/>
  <c r="Q10" i="37" s="1"/>
  <c r="P10" i="37" a="1"/>
  <c r="P10" i="37" s="1"/>
  <c r="O10" i="37" a="1"/>
  <c r="O10" i="37" s="1"/>
  <c r="N10" i="37" a="1"/>
  <c r="N10" i="37" s="1"/>
  <c r="M10" i="37" a="1"/>
  <c r="M10" i="37" s="1"/>
  <c r="L10" i="37" a="1"/>
  <c r="L10" i="37" s="1"/>
  <c r="K10" i="37" a="1"/>
  <c r="K10" i="37" s="1"/>
  <c r="J10" i="37" a="1"/>
  <c r="J10" i="37" s="1"/>
  <c r="I10" i="37" a="1"/>
  <c r="I10" i="37" s="1"/>
  <c r="H10" i="37" a="1"/>
  <c r="H10" i="37" s="1"/>
  <c r="G10" i="37" a="1"/>
  <c r="G10" i="37" s="1"/>
  <c r="F10" i="37" a="1"/>
  <c r="F10" i="37" s="1"/>
  <c r="E10" i="37" a="1"/>
  <c r="E10" i="37" s="1"/>
  <c r="D10" i="37" a="1"/>
  <c r="D10" i="37" s="1"/>
  <c r="C10" i="37"/>
  <c r="W9" i="37" a="1"/>
  <c r="W9" i="37" s="1"/>
  <c r="V9" i="37" a="1"/>
  <c r="V9" i="37" s="1"/>
  <c r="U9" i="37" a="1"/>
  <c r="U9" i="37" s="1"/>
  <c r="T9" i="37" a="1"/>
  <c r="T9" i="37" s="1"/>
  <c r="S9" i="37" a="1"/>
  <c r="S9" i="37" s="1"/>
  <c r="R9" i="37" a="1"/>
  <c r="R9" i="37" s="1"/>
  <c r="Q9" i="37" a="1"/>
  <c r="Q9" i="37" s="1"/>
  <c r="P9" i="37" a="1"/>
  <c r="P9" i="37" s="1"/>
  <c r="O9" i="37" a="1"/>
  <c r="O9" i="37" s="1"/>
  <c r="N9" i="37" a="1"/>
  <c r="N9" i="37" s="1"/>
  <c r="M9" i="37" a="1"/>
  <c r="M9" i="37" s="1"/>
  <c r="L9" i="37" a="1"/>
  <c r="L9" i="37" s="1"/>
  <c r="K9" i="37" a="1"/>
  <c r="K9" i="37" s="1"/>
  <c r="J9" i="37" a="1"/>
  <c r="J9" i="37" s="1"/>
  <c r="I9" i="37" a="1"/>
  <c r="I9" i="37" s="1"/>
  <c r="H9" i="37" a="1"/>
  <c r="H9" i="37" s="1"/>
  <c r="G9" i="37" a="1"/>
  <c r="G9" i="37" s="1"/>
  <c r="F9" i="37" a="1"/>
  <c r="F9" i="37" s="1"/>
  <c r="E9" i="37" a="1"/>
  <c r="E9" i="37" s="1"/>
  <c r="D9" i="37" a="1"/>
  <c r="D9" i="37" s="1"/>
  <c r="C9" i="37"/>
  <c r="W8" i="37" a="1"/>
  <c r="W8" i="37" s="1"/>
  <c r="V8" i="37" a="1"/>
  <c r="V8" i="37" s="1"/>
  <c r="U8" i="37" a="1"/>
  <c r="U8" i="37" s="1"/>
  <c r="T8" i="37" a="1"/>
  <c r="T8" i="37" s="1"/>
  <c r="S8" i="37" a="1"/>
  <c r="S8" i="37" s="1"/>
  <c r="R8" i="37" a="1"/>
  <c r="R8" i="37" s="1"/>
  <c r="Q8" i="37" a="1"/>
  <c r="Q8" i="37" s="1"/>
  <c r="P8" i="37" a="1"/>
  <c r="P8" i="37" s="1"/>
  <c r="O8" i="37" a="1"/>
  <c r="O8" i="37" s="1"/>
  <c r="N8" i="37" a="1"/>
  <c r="N8" i="37" s="1"/>
  <c r="M8" i="37" a="1"/>
  <c r="M8" i="37" s="1"/>
  <c r="L8" i="37" a="1"/>
  <c r="L8" i="37" s="1"/>
  <c r="K8" i="37" a="1"/>
  <c r="K8" i="37" s="1"/>
  <c r="J8" i="37" a="1"/>
  <c r="J8" i="37" s="1"/>
  <c r="I8" i="37" a="1"/>
  <c r="I8" i="37" s="1"/>
  <c r="H8" i="37" a="1"/>
  <c r="H8" i="37" s="1"/>
  <c r="G8" i="37" a="1"/>
  <c r="G8" i="37" s="1"/>
  <c r="F8" i="37" a="1"/>
  <c r="F8" i="37" s="1"/>
  <c r="E8" i="37" a="1"/>
  <c r="E8" i="37" s="1"/>
  <c r="D8" i="37" a="1"/>
  <c r="D8" i="37" s="1"/>
  <c r="C8" i="37"/>
  <c r="W7" i="37" a="1"/>
  <c r="W7" i="37" s="1"/>
  <c r="V7" i="37" a="1"/>
  <c r="V7" i="37" s="1"/>
  <c r="U7" i="37" a="1"/>
  <c r="U7" i="37" s="1"/>
  <c r="T7" i="37" a="1"/>
  <c r="T7" i="37" s="1"/>
  <c r="S7" i="37" a="1"/>
  <c r="S7" i="37" s="1"/>
  <c r="R7" i="37" a="1"/>
  <c r="R7" i="37" s="1"/>
  <c r="Q7" i="37" a="1"/>
  <c r="Q7" i="37" s="1"/>
  <c r="P7" i="37" a="1"/>
  <c r="P7" i="37" s="1"/>
  <c r="O7" i="37" a="1"/>
  <c r="O7" i="37" s="1"/>
  <c r="N7" i="37" a="1"/>
  <c r="N7" i="37" s="1"/>
  <c r="M7" i="37" a="1"/>
  <c r="M7" i="37" s="1"/>
  <c r="L7" i="37" a="1"/>
  <c r="L7" i="37" s="1"/>
  <c r="K7" i="37" a="1"/>
  <c r="K7" i="37" s="1"/>
  <c r="J7" i="37" a="1"/>
  <c r="J7" i="37" s="1"/>
  <c r="I7" i="37" a="1"/>
  <c r="I7" i="37" s="1"/>
  <c r="H7" i="37" a="1"/>
  <c r="H7" i="37" s="1"/>
  <c r="G7" i="37" a="1"/>
  <c r="G7" i="37" s="1"/>
  <c r="F7" i="37" a="1"/>
  <c r="F7" i="37" s="1"/>
  <c r="E7" i="37" a="1"/>
  <c r="E7" i="37" s="1"/>
  <c r="D7" i="37" a="1"/>
  <c r="D7" i="37" s="1"/>
  <c r="C7" i="37"/>
  <c r="C6" i="37"/>
  <c r="C5" i="37"/>
  <c r="C4" i="37"/>
  <c r="W21" i="36" a="1"/>
  <c r="W21" i="36" s="1"/>
  <c r="V21" i="36" a="1"/>
  <c r="V21" i="36" s="1"/>
  <c r="U21" i="36" a="1"/>
  <c r="U21" i="36" s="1"/>
  <c r="T21" i="36" a="1"/>
  <c r="T21" i="36" s="1"/>
  <c r="S21" i="36" a="1"/>
  <c r="S21" i="36" s="1"/>
  <c r="R21" i="36" a="1"/>
  <c r="R21" i="36" s="1"/>
  <c r="Q21" i="36" a="1"/>
  <c r="Q21" i="36" s="1"/>
  <c r="P21" i="36" a="1"/>
  <c r="P21" i="36" s="1"/>
  <c r="O21" i="36" a="1"/>
  <c r="O21" i="36" s="1"/>
  <c r="N21" i="36" a="1"/>
  <c r="N21" i="36" s="1"/>
  <c r="M21" i="36" a="1"/>
  <c r="M21" i="36" s="1"/>
  <c r="L21" i="36" a="1"/>
  <c r="L21" i="36" s="1"/>
  <c r="K21" i="36" a="1"/>
  <c r="K21" i="36" s="1"/>
  <c r="J21" i="36" a="1"/>
  <c r="J21" i="36" s="1"/>
  <c r="I21" i="36" a="1"/>
  <c r="I21" i="36" s="1"/>
  <c r="H21" i="36" a="1"/>
  <c r="H21" i="36" s="1"/>
  <c r="G21" i="36" a="1"/>
  <c r="G21" i="36" s="1"/>
  <c r="F21" i="36" a="1"/>
  <c r="F21" i="36" s="1"/>
  <c r="E21" i="36" a="1"/>
  <c r="E21" i="36" s="1"/>
  <c r="D21" i="36" a="1"/>
  <c r="D21" i="36" s="1"/>
  <c r="C21" i="36"/>
  <c r="W20" i="36" a="1"/>
  <c r="W20" i="36" s="1"/>
  <c r="V20" i="36" a="1"/>
  <c r="V20" i="36" s="1"/>
  <c r="U20" i="36" a="1"/>
  <c r="U20" i="36" s="1"/>
  <c r="T20" i="36" a="1"/>
  <c r="T20" i="36" s="1"/>
  <c r="S20" i="36" a="1"/>
  <c r="S20" i="36" s="1"/>
  <c r="R20" i="36" a="1"/>
  <c r="R20" i="36" s="1"/>
  <c r="Q20" i="36" a="1"/>
  <c r="Q20" i="36" s="1"/>
  <c r="P20" i="36" a="1"/>
  <c r="P20" i="36" s="1"/>
  <c r="O20" i="36" a="1"/>
  <c r="O20" i="36" s="1"/>
  <c r="N20" i="36" a="1"/>
  <c r="N20" i="36" s="1"/>
  <c r="M20" i="36" a="1"/>
  <c r="M20" i="36" s="1"/>
  <c r="L20" i="36" a="1"/>
  <c r="L20" i="36" s="1"/>
  <c r="K20" i="36" a="1"/>
  <c r="K20" i="36" s="1"/>
  <c r="J20" i="36" a="1"/>
  <c r="J20" i="36" s="1"/>
  <c r="I20" i="36" a="1"/>
  <c r="I20" i="36" s="1"/>
  <c r="H20" i="36" a="1"/>
  <c r="H20" i="36" s="1"/>
  <c r="G20" i="36" a="1"/>
  <c r="G20" i="36" s="1"/>
  <c r="F20" i="36" a="1"/>
  <c r="F20" i="36" s="1"/>
  <c r="E20" i="36" a="1"/>
  <c r="E20" i="36" s="1"/>
  <c r="D20" i="36" a="1"/>
  <c r="D20" i="36" s="1"/>
  <c r="C20" i="36"/>
  <c r="W19" i="36" a="1"/>
  <c r="W19" i="36" s="1"/>
  <c r="V19" i="36" a="1"/>
  <c r="V19" i="36" s="1"/>
  <c r="U19" i="36" a="1"/>
  <c r="U19" i="36" s="1"/>
  <c r="T19" i="36" a="1"/>
  <c r="T19" i="36" s="1"/>
  <c r="S19" i="36" a="1"/>
  <c r="S19" i="36" s="1"/>
  <c r="R19" i="36" a="1"/>
  <c r="R19" i="36" s="1"/>
  <c r="Q19" i="36" a="1"/>
  <c r="Q19" i="36" s="1"/>
  <c r="P19" i="36" a="1"/>
  <c r="P19" i="36" s="1"/>
  <c r="O19" i="36" a="1"/>
  <c r="O19" i="36" s="1"/>
  <c r="N19" i="36" a="1"/>
  <c r="N19" i="36" s="1"/>
  <c r="M19" i="36" a="1"/>
  <c r="M19" i="36" s="1"/>
  <c r="L19" i="36" a="1"/>
  <c r="L19" i="36" s="1"/>
  <c r="K19" i="36" a="1"/>
  <c r="K19" i="36" s="1"/>
  <c r="J19" i="36" a="1"/>
  <c r="J19" i="36" s="1"/>
  <c r="I19" i="36" a="1"/>
  <c r="I19" i="36" s="1"/>
  <c r="H19" i="36" a="1"/>
  <c r="H19" i="36" s="1"/>
  <c r="G19" i="36" a="1"/>
  <c r="G19" i="36" s="1"/>
  <c r="F19" i="36" a="1"/>
  <c r="F19" i="36" s="1"/>
  <c r="E19" i="36" a="1"/>
  <c r="E19" i="36" s="1"/>
  <c r="D19" i="36" a="1"/>
  <c r="D19" i="36" s="1"/>
  <c r="C19" i="36"/>
  <c r="W18" i="36" a="1"/>
  <c r="W18" i="36" s="1"/>
  <c r="V18" i="36" a="1"/>
  <c r="V18" i="36" s="1"/>
  <c r="U18" i="36" a="1"/>
  <c r="U18" i="36" s="1"/>
  <c r="T18" i="36" a="1"/>
  <c r="T18" i="36" s="1"/>
  <c r="S18" i="36" a="1"/>
  <c r="S18" i="36" s="1"/>
  <c r="R18" i="36" a="1"/>
  <c r="R18" i="36" s="1"/>
  <c r="Q18" i="36" a="1"/>
  <c r="Q18" i="36" s="1"/>
  <c r="P18" i="36" a="1"/>
  <c r="P18" i="36" s="1"/>
  <c r="O18" i="36" a="1"/>
  <c r="O18" i="36" s="1"/>
  <c r="N18" i="36" a="1"/>
  <c r="N18" i="36" s="1"/>
  <c r="M18" i="36" a="1"/>
  <c r="M18" i="36" s="1"/>
  <c r="L18" i="36" a="1"/>
  <c r="L18" i="36" s="1"/>
  <c r="K18" i="36" a="1"/>
  <c r="K18" i="36" s="1"/>
  <c r="J18" i="36" a="1"/>
  <c r="J18" i="36" s="1"/>
  <c r="I18" i="36" a="1"/>
  <c r="I18" i="36" s="1"/>
  <c r="H18" i="36" a="1"/>
  <c r="H18" i="36" s="1"/>
  <c r="G18" i="36" a="1"/>
  <c r="G18" i="36" s="1"/>
  <c r="F18" i="36" a="1"/>
  <c r="F18" i="36" s="1"/>
  <c r="E18" i="36" a="1"/>
  <c r="E18" i="36" s="1"/>
  <c r="D18" i="36" a="1"/>
  <c r="D18" i="36" s="1"/>
  <c r="C18" i="36"/>
  <c r="W17" i="36" a="1"/>
  <c r="W17" i="36" s="1"/>
  <c r="V17" i="36" a="1"/>
  <c r="V17" i="36" s="1"/>
  <c r="U17" i="36" a="1"/>
  <c r="U17" i="36" s="1"/>
  <c r="T17" i="36" a="1"/>
  <c r="T17" i="36" s="1"/>
  <c r="S17" i="36" a="1"/>
  <c r="S17" i="36" s="1"/>
  <c r="R17" i="36" a="1"/>
  <c r="R17" i="36" s="1"/>
  <c r="Q17" i="36" a="1"/>
  <c r="Q17" i="36" s="1"/>
  <c r="P17" i="36" a="1"/>
  <c r="P17" i="36" s="1"/>
  <c r="O17" i="36" a="1"/>
  <c r="O17" i="36" s="1"/>
  <c r="N17" i="36" a="1"/>
  <c r="N17" i="36" s="1"/>
  <c r="M17" i="36" a="1"/>
  <c r="M17" i="36" s="1"/>
  <c r="L17" i="36" a="1"/>
  <c r="L17" i="36" s="1"/>
  <c r="K17" i="36" a="1"/>
  <c r="K17" i="36" s="1"/>
  <c r="J17" i="36" a="1"/>
  <c r="J17" i="36" s="1"/>
  <c r="I17" i="36" a="1"/>
  <c r="I17" i="36" s="1"/>
  <c r="H17" i="36" a="1"/>
  <c r="H17" i="36" s="1"/>
  <c r="G17" i="36" a="1"/>
  <c r="G17" i="36" s="1"/>
  <c r="F17" i="36" a="1"/>
  <c r="F17" i="36" s="1"/>
  <c r="E17" i="36" a="1"/>
  <c r="E17" i="36" s="1"/>
  <c r="D17" i="36" a="1"/>
  <c r="D17" i="36" s="1"/>
  <c r="C17" i="36"/>
  <c r="W16" i="36" a="1"/>
  <c r="W16" i="36" s="1"/>
  <c r="V16" i="36" a="1"/>
  <c r="V16" i="36" s="1"/>
  <c r="U16" i="36" a="1"/>
  <c r="U16" i="36" s="1"/>
  <c r="T16" i="36" a="1"/>
  <c r="T16" i="36" s="1"/>
  <c r="S16" i="36" a="1"/>
  <c r="S16" i="36" s="1"/>
  <c r="R16" i="36" a="1"/>
  <c r="R16" i="36" s="1"/>
  <c r="Q16" i="36" a="1"/>
  <c r="Q16" i="36" s="1"/>
  <c r="P16" i="36" a="1"/>
  <c r="P16" i="36" s="1"/>
  <c r="O16" i="36" a="1"/>
  <c r="O16" i="36" s="1"/>
  <c r="N16" i="36" a="1"/>
  <c r="N16" i="36" s="1"/>
  <c r="M16" i="36" a="1"/>
  <c r="M16" i="36" s="1"/>
  <c r="L16" i="36" a="1"/>
  <c r="L16" i="36" s="1"/>
  <c r="K16" i="36" a="1"/>
  <c r="K16" i="36" s="1"/>
  <c r="J16" i="36" a="1"/>
  <c r="J16" i="36" s="1"/>
  <c r="I16" i="36" a="1"/>
  <c r="I16" i="36" s="1"/>
  <c r="H16" i="36" a="1"/>
  <c r="H16" i="36" s="1"/>
  <c r="G16" i="36" a="1"/>
  <c r="G16" i="36" s="1"/>
  <c r="F16" i="36" a="1"/>
  <c r="F16" i="36" s="1"/>
  <c r="E16" i="36" a="1"/>
  <c r="E16" i="36" s="1"/>
  <c r="D16" i="36" a="1"/>
  <c r="D16" i="36" s="1"/>
  <c r="C16" i="36"/>
  <c r="W15" i="36" a="1"/>
  <c r="W15" i="36" s="1"/>
  <c r="V15" i="36" a="1"/>
  <c r="V15" i="36" s="1"/>
  <c r="U15" i="36" a="1"/>
  <c r="U15" i="36" s="1"/>
  <c r="T15" i="36" a="1"/>
  <c r="T15" i="36" s="1"/>
  <c r="S15" i="36" a="1"/>
  <c r="S15" i="36" s="1"/>
  <c r="R15" i="36" a="1"/>
  <c r="R15" i="36" s="1"/>
  <c r="Q15" i="36" a="1"/>
  <c r="Q15" i="36" s="1"/>
  <c r="P15" i="36" a="1"/>
  <c r="P15" i="36" s="1"/>
  <c r="O15" i="36" a="1"/>
  <c r="O15" i="36" s="1"/>
  <c r="N15" i="36" a="1"/>
  <c r="N15" i="36" s="1"/>
  <c r="M15" i="36" a="1"/>
  <c r="M15" i="36" s="1"/>
  <c r="L15" i="36" a="1"/>
  <c r="L15" i="36" s="1"/>
  <c r="K15" i="36" a="1"/>
  <c r="K15" i="36" s="1"/>
  <c r="J15" i="36" a="1"/>
  <c r="J15" i="36" s="1"/>
  <c r="I15" i="36" a="1"/>
  <c r="I15" i="36" s="1"/>
  <c r="H15" i="36" a="1"/>
  <c r="H15" i="36" s="1"/>
  <c r="G15" i="36" a="1"/>
  <c r="G15" i="36" s="1"/>
  <c r="F15" i="36" a="1"/>
  <c r="F15" i="36" s="1"/>
  <c r="E15" i="36" a="1"/>
  <c r="E15" i="36" s="1"/>
  <c r="D15" i="36" a="1"/>
  <c r="D15" i="36" s="1"/>
  <c r="C15" i="36"/>
  <c r="W14" i="36" a="1"/>
  <c r="W14" i="36" s="1"/>
  <c r="V14" i="36" a="1"/>
  <c r="V14" i="36" s="1"/>
  <c r="U14" i="36" a="1"/>
  <c r="U14" i="36" s="1"/>
  <c r="T14" i="36" a="1"/>
  <c r="T14" i="36" s="1"/>
  <c r="S14" i="36" a="1"/>
  <c r="S14" i="36" s="1"/>
  <c r="R14" i="36" a="1"/>
  <c r="R14" i="36" s="1"/>
  <c r="Q14" i="36" a="1"/>
  <c r="Q14" i="36" s="1"/>
  <c r="P14" i="36" a="1"/>
  <c r="P14" i="36" s="1"/>
  <c r="O14" i="36" a="1"/>
  <c r="O14" i="36" s="1"/>
  <c r="N14" i="36" a="1"/>
  <c r="N14" i="36" s="1"/>
  <c r="M14" i="36" a="1"/>
  <c r="M14" i="36" s="1"/>
  <c r="L14" i="36" a="1"/>
  <c r="L14" i="36" s="1"/>
  <c r="K14" i="36" a="1"/>
  <c r="K14" i="36" s="1"/>
  <c r="J14" i="36" a="1"/>
  <c r="J14" i="36" s="1"/>
  <c r="I14" i="36" a="1"/>
  <c r="I14" i="36" s="1"/>
  <c r="H14" i="36" a="1"/>
  <c r="H14" i="36" s="1"/>
  <c r="G14" i="36" a="1"/>
  <c r="G14" i="36" s="1"/>
  <c r="F14" i="36" a="1"/>
  <c r="F14" i="36" s="1"/>
  <c r="E14" i="36" a="1"/>
  <c r="E14" i="36" s="1"/>
  <c r="D14" i="36" a="1"/>
  <c r="D14" i="36" s="1"/>
  <c r="C14" i="36"/>
  <c r="W13" i="36" a="1"/>
  <c r="W13" i="36" s="1"/>
  <c r="V13" i="36" a="1"/>
  <c r="V13" i="36" s="1"/>
  <c r="U13" i="36" a="1"/>
  <c r="U13" i="36" s="1"/>
  <c r="T13" i="36" a="1"/>
  <c r="T13" i="36" s="1"/>
  <c r="S13" i="36" a="1"/>
  <c r="S13" i="36" s="1"/>
  <c r="R13" i="36" a="1"/>
  <c r="R13" i="36" s="1"/>
  <c r="Q13" i="36" a="1"/>
  <c r="Q13" i="36" s="1"/>
  <c r="P13" i="36" a="1"/>
  <c r="P13" i="36" s="1"/>
  <c r="O13" i="36" a="1"/>
  <c r="O13" i="36" s="1"/>
  <c r="N13" i="36" a="1"/>
  <c r="N13" i="36" s="1"/>
  <c r="M13" i="36" a="1"/>
  <c r="M13" i="36" s="1"/>
  <c r="L13" i="36" a="1"/>
  <c r="L13" i="36" s="1"/>
  <c r="K13" i="36" a="1"/>
  <c r="K13" i="36" s="1"/>
  <c r="J13" i="36" a="1"/>
  <c r="J13" i="36" s="1"/>
  <c r="I13" i="36" a="1"/>
  <c r="I13" i="36" s="1"/>
  <c r="H13" i="36" a="1"/>
  <c r="H13" i="36" s="1"/>
  <c r="G13" i="36" a="1"/>
  <c r="G13" i="36" s="1"/>
  <c r="F13" i="36" a="1"/>
  <c r="F13" i="36" s="1"/>
  <c r="E13" i="36" a="1"/>
  <c r="E13" i="36" s="1"/>
  <c r="D13" i="36" a="1"/>
  <c r="D13" i="36" s="1"/>
  <c r="C13" i="36"/>
  <c r="W12" i="36" a="1"/>
  <c r="W12" i="36" s="1"/>
  <c r="V12" i="36" a="1"/>
  <c r="V12" i="36" s="1"/>
  <c r="U12" i="36" a="1"/>
  <c r="U12" i="36" s="1"/>
  <c r="T12" i="36" a="1"/>
  <c r="T12" i="36" s="1"/>
  <c r="S12" i="36" a="1"/>
  <c r="S12" i="36" s="1"/>
  <c r="R12" i="36" a="1"/>
  <c r="R12" i="36" s="1"/>
  <c r="Q12" i="36" a="1"/>
  <c r="Q12" i="36" s="1"/>
  <c r="P12" i="36" a="1"/>
  <c r="P12" i="36" s="1"/>
  <c r="O12" i="36" a="1"/>
  <c r="O12" i="36" s="1"/>
  <c r="N12" i="36" a="1"/>
  <c r="N12" i="36" s="1"/>
  <c r="M12" i="36" a="1"/>
  <c r="M12" i="36" s="1"/>
  <c r="L12" i="36" a="1"/>
  <c r="L12" i="36" s="1"/>
  <c r="K12" i="36" a="1"/>
  <c r="K12" i="36" s="1"/>
  <c r="J12" i="36" a="1"/>
  <c r="J12" i="36" s="1"/>
  <c r="I12" i="36" a="1"/>
  <c r="I12" i="36" s="1"/>
  <c r="H12" i="36" a="1"/>
  <c r="H12" i="36" s="1"/>
  <c r="G12" i="36" a="1"/>
  <c r="G12" i="36" s="1"/>
  <c r="F12" i="36" a="1"/>
  <c r="F12" i="36" s="1"/>
  <c r="E12" i="36" a="1"/>
  <c r="E12" i="36" s="1"/>
  <c r="D12" i="36" a="1"/>
  <c r="D12" i="36" s="1"/>
  <c r="C12" i="36"/>
  <c r="W11" i="36" a="1"/>
  <c r="W11" i="36" s="1"/>
  <c r="V11" i="36" a="1"/>
  <c r="V11" i="36" s="1"/>
  <c r="U11" i="36" a="1"/>
  <c r="U11" i="36" s="1"/>
  <c r="T11" i="36" a="1"/>
  <c r="T11" i="36" s="1"/>
  <c r="S11" i="36" a="1"/>
  <c r="S11" i="36" s="1"/>
  <c r="R11" i="36" a="1"/>
  <c r="R11" i="36" s="1"/>
  <c r="Q11" i="36" a="1"/>
  <c r="Q11" i="36" s="1"/>
  <c r="P11" i="36" a="1"/>
  <c r="P11" i="36" s="1"/>
  <c r="O11" i="36" a="1"/>
  <c r="O11" i="36" s="1"/>
  <c r="N11" i="36" a="1"/>
  <c r="N11" i="36" s="1"/>
  <c r="M11" i="36" a="1"/>
  <c r="M11" i="36" s="1"/>
  <c r="L11" i="36" a="1"/>
  <c r="L11" i="36" s="1"/>
  <c r="K11" i="36" a="1"/>
  <c r="K11" i="36" s="1"/>
  <c r="J11" i="36" a="1"/>
  <c r="J11" i="36" s="1"/>
  <c r="I11" i="36" a="1"/>
  <c r="I11" i="36" s="1"/>
  <c r="H11" i="36" a="1"/>
  <c r="H11" i="36" s="1"/>
  <c r="G11" i="36" a="1"/>
  <c r="G11" i="36" s="1"/>
  <c r="F11" i="36" a="1"/>
  <c r="F11" i="36" s="1"/>
  <c r="E11" i="36" a="1"/>
  <c r="E11" i="36" s="1"/>
  <c r="D11" i="36" a="1"/>
  <c r="D11" i="36" s="1"/>
  <c r="C11" i="36"/>
  <c r="W10" i="36" a="1"/>
  <c r="W10" i="36" s="1"/>
  <c r="V10" i="36" a="1"/>
  <c r="V10" i="36" s="1"/>
  <c r="U10" i="36" a="1"/>
  <c r="U10" i="36" s="1"/>
  <c r="T10" i="36" a="1"/>
  <c r="T10" i="36" s="1"/>
  <c r="S10" i="36" a="1"/>
  <c r="S10" i="36" s="1"/>
  <c r="R10" i="36" a="1"/>
  <c r="R10" i="36" s="1"/>
  <c r="Q10" i="36" a="1"/>
  <c r="Q10" i="36" s="1"/>
  <c r="P10" i="36" a="1"/>
  <c r="P10" i="36" s="1"/>
  <c r="O10" i="36" a="1"/>
  <c r="O10" i="36" s="1"/>
  <c r="N10" i="36" a="1"/>
  <c r="N10" i="36" s="1"/>
  <c r="M10" i="36" a="1"/>
  <c r="M10" i="36" s="1"/>
  <c r="L10" i="36" a="1"/>
  <c r="L10" i="36" s="1"/>
  <c r="K10" i="36" a="1"/>
  <c r="K10" i="36" s="1"/>
  <c r="J10" i="36" a="1"/>
  <c r="J10" i="36" s="1"/>
  <c r="I10" i="36" a="1"/>
  <c r="I10" i="36" s="1"/>
  <c r="H10" i="36" a="1"/>
  <c r="H10" i="36" s="1"/>
  <c r="G10" i="36" a="1"/>
  <c r="G10" i="36" s="1"/>
  <c r="F10" i="36" a="1"/>
  <c r="F10" i="36" s="1"/>
  <c r="E10" i="36" a="1"/>
  <c r="E10" i="36" s="1"/>
  <c r="D10" i="36" a="1"/>
  <c r="D10" i="36" s="1"/>
  <c r="C10" i="36"/>
  <c r="W9" i="36" a="1"/>
  <c r="W9" i="36" s="1"/>
  <c r="V9" i="36" a="1"/>
  <c r="V9" i="36" s="1"/>
  <c r="U9" i="36" a="1"/>
  <c r="U9" i="36" s="1"/>
  <c r="T9" i="36" a="1"/>
  <c r="T9" i="36" s="1"/>
  <c r="S9" i="36" a="1"/>
  <c r="S9" i="36" s="1"/>
  <c r="R9" i="36" a="1"/>
  <c r="R9" i="36" s="1"/>
  <c r="Q9" i="36" a="1"/>
  <c r="Q9" i="36" s="1"/>
  <c r="P9" i="36" a="1"/>
  <c r="P9" i="36" s="1"/>
  <c r="O9" i="36" a="1"/>
  <c r="O9" i="36" s="1"/>
  <c r="N9" i="36" a="1"/>
  <c r="N9" i="36" s="1"/>
  <c r="M9" i="36" a="1"/>
  <c r="M9" i="36" s="1"/>
  <c r="L9" i="36" a="1"/>
  <c r="L9" i="36" s="1"/>
  <c r="K9" i="36" a="1"/>
  <c r="K9" i="36" s="1"/>
  <c r="J9" i="36" a="1"/>
  <c r="J9" i="36" s="1"/>
  <c r="I9" i="36" a="1"/>
  <c r="I9" i="36" s="1"/>
  <c r="H9" i="36" a="1"/>
  <c r="H9" i="36" s="1"/>
  <c r="G9" i="36" a="1"/>
  <c r="G9" i="36" s="1"/>
  <c r="F9" i="36" a="1"/>
  <c r="F9" i="36" s="1"/>
  <c r="E9" i="36" a="1"/>
  <c r="E9" i="36" s="1"/>
  <c r="D9" i="36" a="1"/>
  <c r="D9" i="36" s="1"/>
  <c r="C9" i="36"/>
  <c r="C8" i="36"/>
  <c r="C7" i="36"/>
  <c r="C6" i="36"/>
  <c r="C5" i="36"/>
  <c r="C4" i="36"/>
  <c r="W21" i="35" a="1"/>
  <c r="W21" i="35" s="1"/>
  <c r="V21" i="35" a="1"/>
  <c r="V21" i="35" s="1"/>
  <c r="U21" i="35" a="1"/>
  <c r="U21" i="35" s="1"/>
  <c r="T21" i="35" a="1"/>
  <c r="T21" i="35" s="1"/>
  <c r="S21" i="35" a="1"/>
  <c r="S21" i="35" s="1"/>
  <c r="R21" i="35" a="1"/>
  <c r="R21" i="35" s="1"/>
  <c r="Q21" i="35" a="1"/>
  <c r="Q21" i="35" s="1"/>
  <c r="P21" i="35" a="1"/>
  <c r="P21" i="35" s="1"/>
  <c r="O21" i="35" a="1"/>
  <c r="O21" i="35" s="1"/>
  <c r="N21" i="35" a="1"/>
  <c r="N21" i="35" s="1"/>
  <c r="M21" i="35" a="1"/>
  <c r="M21" i="35" s="1"/>
  <c r="L21" i="35" a="1"/>
  <c r="L21" i="35" s="1"/>
  <c r="K21" i="35" a="1"/>
  <c r="K21" i="35" s="1"/>
  <c r="J21" i="35" a="1"/>
  <c r="J21" i="35" s="1"/>
  <c r="I21" i="35" a="1"/>
  <c r="I21" i="35" s="1"/>
  <c r="H21" i="35" a="1"/>
  <c r="H21" i="35" s="1"/>
  <c r="G21" i="35" a="1"/>
  <c r="G21" i="35" s="1"/>
  <c r="F21" i="35" a="1"/>
  <c r="F21" i="35" s="1"/>
  <c r="E21" i="35" a="1"/>
  <c r="E21" i="35" s="1"/>
  <c r="D21" i="35" a="1"/>
  <c r="D21" i="35" s="1"/>
  <c r="C21" i="35"/>
  <c r="W20" i="35" a="1"/>
  <c r="W20" i="35" s="1"/>
  <c r="V20" i="35" a="1"/>
  <c r="V20" i="35" s="1"/>
  <c r="U20" i="35" a="1"/>
  <c r="U20" i="35" s="1"/>
  <c r="T20" i="35" a="1"/>
  <c r="T20" i="35" s="1"/>
  <c r="S20" i="35" a="1"/>
  <c r="S20" i="35" s="1"/>
  <c r="R20" i="35" a="1"/>
  <c r="R20" i="35" s="1"/>
  <c r="Q20" i="35" a="1"/>
  <c r="Q20" i="35" s="1"/>
  <c r="P20" i="35" a="1"/>
  <c r="P20" i="35" s="1"/>
  <c r="O20" i="35" a="1"/>
  <c r="O20" i="35" s="1"/>
  <c r="N20" i="35" a="1"/>
  <c r="N20" i="35" s="1"/>
  <c r="M20" i="35" a="1"/>
  <c r="M20" i="35" s="1"/>
  <c r="L20" i="35" a="1"/>
  <c r="L20" i="35" s="1"/>
  <c r="K20" i="35" a="1"/>
  <c r="K20" i="35" s="1"/>
  <c r="J20" i="35" a="1"/>
  <c r="J20" i="35" s="1"/>
  <c r="I20" i="35" a="1"/>
  <c r="I20" i="35" s="1"/>
  <c r="H20" i="35" a="1"/>
  <c r="H20" i="35" s="1"/>
  <c r="G20" i="35" a="1"/>
  <c r="G20" i="35" s="1"/>
  <c r="F20" i="35" a="1"/>
  <c r="F20" i="35" s="1"/>
  <c r="E20" i="35" a="1"/>
  <c r="E20" i="35" s="1"/>
  <c r="D20" i="35" a="1"/>
  <c r="D20" i="35" s="1"/>
  <c r="C20" i="35"/>
  <c r="W19" i="35" a="1"/>
  <c r="W19" i="35" s="1"/>
  <c r="V19" i="35" a="1"/>
  <c r="V19" i="35" s="1"/>
  <c r="U19" i="35" a="1"/>
  <c r="U19" i="35" s="1"/>
  <c r="T19" i="35" a="1"/>
  <c r="T19" i="35" s="1"/>
  <c r="S19" i="35" a="1"/>
  <c r="S19" i="35" s="1"/>
  <c r="R19" i="35" a="1"/>
  <c r="R19" i="35" s="1"/>
  <c r="Q19" i="35" a="1"/>
  <c r="Q19" i="35" s="1"/>
  <c r="P19" i="35" a="1"/>
  <c r="P19" i="35" s="1"/>
  <c r="O19" i="35" a="1"/>
  <c r="O19" i="35" s="1"/>
  <c r="N19" i="35" a="1"/>
  <c r="N19" i="35" s="1"/>
  <c r="M19" i="35" a="1"/>
  <c r="M19" i="35" s="1"/>
  <c r="L19" i="35" a="1"/>
  <c r="L19" i="35" s="1"/>
  <c r="K19" i="35" a="1"/>
  <c r="K19" i="35" s="1"/>
  <c r="J19" i="35" a="1"/>
  <c r="J19" i="35" s="1"/>
  <c r="I19" i="35" a="1"/>
  <c r="I19" i="35" s="1"/>
  <c r="H19" i="35" a="1"/>
  <c r="H19" i="35" s="1"/>
  <c r="G19" i="35" a="1"/>
  <c r="G19" i="35" s="1"/>
  <c r="F19" i="35" a="1"/>
  <c r="F19" i="35" s="1"/>
  <c r="E19" i="35" a="1"/>
  <c r="E19" i="35" s="1"/>
  <c r="D19" i="35" a="1"/>
  <c r="D19" i="35" s="1"/>
  <c r="C19" i="35"/>
  <c r="W18" i="35" a="1"/>
  <c r="W18" i="35" s="1"/>
  <c r="V18" i="35" a="1"/>
  <c r="V18" i="35" s="1"/>
  <c r="U18" i="35" a="1"/>
  <c r="U18" i="35" s="1"/>
  <c r="T18" i="35" a="1"/>
  <c r="T18" i="35" s="1"/>
  <c r="S18" i="35" a="1"/>
  <c r="S18" i="35" s="1"/>
  <c r="R18" i="35" a="1"/>
  <c r="R18" i="35" s="1"/>
  <c r="Q18" i="35" a="1"/>
  <c r="Q18" i="35" s="1"/>
  <c r="P18" i="35" a="1"/>
  <c r="P18" i="35" s="1"/>
  <c r="O18" i="35" a="1"/>
  <c r="O18" i="35" s="1"/>
  <c r="N18" i="35" a="1"/>
  <c r="N18" i="35" s="1"/>
  <c r="M18" i="35" a="1"/>
  <c r="M18" i="35" s="1"/>
  <c r="L18" i="35" a="1"/>
  <c r="L18" i="35" s="1"/>
  <c r="K18" i="35" a="1"/>
  <c r="K18" i="35" s="1"/>
  <c r="J18" i="35" a="1"/>
  <c r="J18" i="35" s="1"/>
  <c r="I18" i="35" a="1"/>
  <c r="I18" i="35" s="1"/>
  <c r="H18" i="35" a="1"/>
  <c r="H18" i="35" s="1"/>
  <c r="G18" i="35" a="1"/>
  <c r="G18" i="35" s="1"/>
  <c r="F18" i="35" a="1"/>
  <c r="F18" i="35" s="1"/>
  <c r="E18" i="35" a="1"/>
  <c r="E18" i="35" s="1"/>
  <c r="D18" i="35" a="1"/>
  <c r="D18" i="35" s="1"/>
  <c r="C18" i="35"/>
  <c r="W17" i="35" a="1"/>
  <c r="W17" i="35" s="1"/>
  <c r="V17" i="35" a="1"/>
  <c r="V17" i="35" s="1"/>
  <c r="U17" i="35" a="1"/>
  <c r="U17" i="35" s="1"/>
  <c r="T17" i="35" a="1"/>
  <c r="T17" i="35" s="1"/>
  <c r="S17" i="35" a="1"/>
  <c r="S17" i="35" s="1"/>
  <c r="R17" i="35" a="1"/>
  <c r="R17" i="35" s="1"/>
  <c r="Q17" i="35" a="1"/>
  <c r="Q17" i="35" s="1"/>
  <c r="P17" i="35" a="1"/>
  <c r="P17" i="35" s="1"/>
  <c r="O17" i="35" a="1"/>
  <c r="O17" i="35" s="1"/>
  <c r="N17" i="35" a="1"/>
  <c r="N17" i="35" s="1"/>
  <c r="M17" i="35" a="1"/>
  <c r="M17" i="35" s="1"/>
  <c r="L17" i="35" a="1"/>
  <c r="L17" i="35" s="1"/>
  <c r="K17" i="35" a="1"/>
  <c r="K17" i="35" s="1"/>
  <c r="J17" i="35" a="1"/>
  <c r="J17" i="35" s="1"/>
  <c r="I17" i="35" a="1"/>
  <c r="I17" i="35" s="1"/>
  <c r="H17" i="35" a="1"/>
  <c r="H17" i="35" s="1"/>
  <c r="G17" i="35" a="1"/>
  <c r="G17" i="35" s="1"/>
  <c r="F17" i="35" a="1"/>
  <c r="F17" i="35" s="1"/>
  <c r="E17" i="35" a="1"/>
  <c r="E17" i="35" s="1"/>
  <c r="D17" i="35" a="1"/>
  <c r="D17" i="35" s="1"/>
  <c r="C17" i="35"/>
  <c r="W16" i="35" a="1"/>
  <c r="W16" i="35" s="1"/>
  <c r="V16" i="35" a="1"/>
  <c r="V16" i="35" s="1"/>
  <c r="U16" i="35" a="1"/>
  <c r="U16" i="35" s="1"/>
  <c r="T16" i="35" a="1"/>
  <c r="T16" i="35" s="1"/>
  <c r="S16" i="35" a="1"/>
  <c r="S16" i="35" s="1"/>
  <c r="R16" i="35" a="1"/>
  <c r="R16" i="35" s="1"/>
  <c r="Q16" i="35" a="1"/>
  <c r="Q16" i="35" s="1"/>
  <c r="P16" i="35" a="1"/>
  <c r="P16" i="35" s="1"/>
  <c r="O16" i="35" a="1"/>
  <c r="O16" i="35" s="1"/>
  <c r="N16" i="35" a="1"/>
  <c r="N16" i="35" s="1"/>
  <c r="M16" i="35" a="1"/>
  <c r="M16" i="35" s="1"/>
  <c r="L16" i="35" a="1"/>
  <c r="L16" i="35" s="1"/>
  <c r="K16" i="35" a="1"/>
  <c r="K16" i="35" s="1"/>
  <c r="J16" i="35" a="1"/>
  <c r="J16" i="35" s="1"/>
  <c r="I16" i="35" a="1"/>
  <c r="I16" i="35" s="1"/>
  <c r="H16" i="35" a="1"/>
  <c r="H16" i="35" s="1"/>
  <c r="G16" i="35" a="1"/>
  <c r="G16" i="35" s="1"/>
  <c r="F16" i="35" a="1"/>
  <c r="F16" i="35" s="1"/>
  <c r="E16" i="35" a="1"/>
  <c r="E16" i="35" s="1"/>
  <c r="D16" i="35" a="1"/>
  <c r="D16" i="35" s="1"/>
  <c r="C16" i="35"/>
  <c r="W15" i="35" a="1"/>
  <c r="W15" i="35" s="1"/>
  <c r="V15" i="35" a="1"/>
  <c r="V15" i="35" s="1"/>
  <c r="U15" i="35" a="1"/>
  <c r="U15" i="35" s="1"/>
  <c r="T15" i="35" a="1"/>
  <c r="T15" i="35" s="1"/>
  <c r="S15" i="35" a="1"/>
  <c r="S15" i="35" s="1"/>
  <c r="R15" i="35" a="1"/>
  <c r="R15" i="35" s="1"/>
  <c r="Q15" i="35" a="1"/>
  <c r="Q15" i="35" s="1"/>
  <c r="P15" i="35" a="1"/>
  <c r="P15" i="35" s="1"/>
  <c r="O15" i="35" a="1"/>
  <c r="O15" i="35" s="1"/>
  <c r="N15" i="35" a="1"/>
  <c r="N15" i="35" s="1"/>
  <c r="M15" i="35" a="1"/>
  <c r="M15" i="35" s="1"/>
  <c r="L15" i="35" a="1"/>
  <c r="L15" i="35" s="1"/>
  <c r="K15" i="35" a="1"/>
  <c r="K15" i="35" s="1"/>
  <c r="J15" i="35" a="1"/>
  <c r="J15" i="35" s="1"/>
  <c r="I15" i="35" a="1"/>
  <c r="I15" i="35" s="1"/>
  <c r="H15" i="35" a="1"/>
  <c r="H15" i="35" s="1"/>
  <c r="G15" i="35" a="1"/>
  <c r="G15" i="35" s="1"/>
  <c r="F15" i="35" a="1"/>
  <c r="F15" i="35" s="1"/>
  <c r="E15" i="35" a="1"/>
  <c r="E15" i="35" s="1"/>
  <c r="D15" i="35" a="1"/>
  <c r="D15" i="35" s="1"/>
  <c r="C15" i="35"/>
  <c r="W14" i="35" a="1"/>
  <c r="W14" i="35" s="1"/>
  <c r="V14" i="35" a="1"/>
  <c r="V14" i="35" s="1"/>
  <c r="U14" i="35" a="1"/>
  <c r="U14" i="35" s="1"/>
  <c r="T14" i="35" a="1"/>
  <c r="T14" i="35" s="1"/>
  <c r="S14" i="35" a="1"/>
  <c r="S14" i="35" s="1"/>
  <c r="R14" i="35" a="1"/>
  <c r="R14" i="35" s="1"/>
  <c r="Q14" i="35" a="1"/>
  <c r="Q14" i="35" s="1"/>
  <c r="P14" i="35" a="1"/>
  <c r="P14" i="35" s="1"/>
  <c r="O14" i="35" a="1"/>
  <c r="O14" i="35" s="1"/>
  <c r="N14" i="35" a="1"/>
  <c r="N14" i="35" s="1"/>
  <c r="M14" i="35" a="1"/>
  <c r="M14" i="35" s="1"/>
  <c r="L14" i="35" a="1"/>
  <c r="L14" i="35" s="1"/>
  <c r="K14" i="35" a="1"/>
  <c r="K14" i="35" s="1"/>
  <c r="J14" i="35" a="1"/>
  <c r="J14" i="35" s="1"/>
  <c r="I14" i="35" a="1"/>
  <c r="I14" i="35" s="1"/>
  <c r="H14" i="35" a="1"/>
  <c r="H14" i="35" s="1"/>
  <c r="G14" i="35" a="1"/>
  <c r="G14" i="35" s="1"/>
  <c r="F14" i="35" a="1"/>
  <c r="F14" i="35" s="1"/>
  <c r="E14" i="35" a="1"/>
  <c r="E14" i="35" s="1"/>
  <c r="D14" i="35" a="1"/>
  <c r="D14" i="35" s="1"/>
  <c r="C14" i="35"/>
  <c r="W13" i="35" a="1"/>
  <c r="W13" i="35" s="1"/>
  <c r="V13" i="35" a="1"/>
  <c r="V13" i="35" s="1"/>
  <c r="U13" i="35" a="1"/>
  <c r="U13" i="35" s="1"/>
  <c r="T13" i="35" a="1"/>
  <c r="T13" i="35" s="1"/>
  <c r="S13" i="35" a="1"/>
  <c r="S13" i="35" s="1"/>
  <c r="R13" i="35" a="1"/>
  <c r="R13" i="35" s="1"/>
  <c r="Q13" i="35" a="1"/>
  <c r="Q13" i="35" s="1"/>
  <c r="P13" i="35" a="1"/>
  <c r="P13" i="35" s="1"/>
  <c r="O13" i="35" a="1"/>
  <c r="O13" i="35" s="1"/>
  <c r="N13" i="35" a="1"/>
  <c r="N13" i="35" s="1"/>
  <c r="M13" i="35" a="1"/>
  <c r="M13" i="35" s="1"/>
  <c r="L13" i="35" a="1"/>
  <c r="L13" i="35" s="1"/>
  <c r="K13" i="35" a="1"/>
  <c r="K13" i="35" s="1"/>
  <c r="J13" i="35" a="1"/>
  <c r="J13" i="35" s="1"/>
  <c r="I13" i="35" a="1"/>
  <c r="I13" i="35" s="1"/>
  <c r="H13" i="35" a="1"/>
  <c r="H13" i="35" s="1"/>
  <c r="G13" i="35" a="1"/>
  <c r="G13" i="35" s="1"/>
  <c r="F13" i="35" a="1"/>
  <c r="F13" i="35" s="1"/>
  <c r="E13" i="35" a="1"/>
  <c r="E13" i="35" s="1"/>
  <c r="D13" i="35" a="1"/>
  <c r="D13" i="35" s="1"/>
  <c r="C13" i="35"/>
  <c r="W12" i="35" a="1"/>
  <c r="W12" i="35" s="1"/>
  <c r="V12" i="35" a="1"/>
  <c r="V12" i="35" s="1"/>
  <c r="U12" i="35" a="1"/>
  <c r="U12" i="35" s="1"/>
  <c r="T12" i="35" a="1"/>
  <c r="T12" i="35" s="1"/>
  <c r="S12" i="35" a="1"/>
  <c r="S12" i="35" s="1"/>
  <c r="R12" i="35" a="1"/>
  <c r="R12" i="35" s="1"/>
  <c r="Q12" i="35" a="1"/>
  <c r="Q12" i="35" s="1"/>
  <c r="P12" i="35" a="1"/>
  <c r="P12" i="35" s="1"/>
  <c r="O12" i="35" a="1"/>
  <c r="O12" i="35" s="1"/>
  <c r="N12" i="35" a="1"/>
  <c r="N12" i="35" s="1"/>
  <c r="M12" i="35" a="1"/>
  <c r="M12" i="35" s="1"/>
  <c r="L12" i="35" a="1"/>
  <c r="L12" i="35" s="1"/>
  <c r="K12" i="35" a="1"/>
  <c r="K12" i="35" s="1"/>
  <c r="J12" i="35" a="1"/>
  <c r="J12" i="35" s="1"/>
  <c r="I12" i="35" a="1"/>
  <c r="I12" i="35" s="1"/>
  <c r="H12" i="35" a="1"/>
  <c r="H12" i="35" s="1"/>
  <c r="G12" i="35" a="1"/>
  <c r="G12" i="35" s="1"/>
  <c r="F12" i="35" a="1"/>
  <c r="F12" i="35" s="1"/>
  <c r="E12" i="35" a="1"/>
  <c r="E12" i="35" s="1"/>
  <c r="D12" i="35" a="1"/>
  <c r="D12" i="35" s="1"/>
  <c r="C12" i="35"/>
  <c r="W11" i="35" a="1"/>
  <c r="W11" i="35" s="1"/>
  <c r="V11" i="35" a="1"/>
  <c r="V11" i="35" s="1"/>
  <c r="U11" i="35" a="1"/>
  <c r="U11" i="35" s="1"/>
  <c r="T11" i="35" a="1"/>
  <c r="T11" i="35" s="1"/>
  <c r="S11" i="35" a="1"/>
  <c r="S11" i="35" s="1"/>
  <c r="R11" i="35" a="1"/>
  <c r="R11" i="35" s="1"/>
  <c r="Q11" i="35" a="1"/>
  <c r="Q11" i="35" s="1"/>
  <c r="P11" i="35" a="1"/>
  <c r="P11" i="35" s="1"/>
  <c r="O11" i="35" a="1"/>
  <c r="O11" i="35" s="1"/>
  <c r="N11" i="35" a="1"/>
  <c r="N11" i="35" s="1"/>
  <c r="M11" i="35" a="1"/>
  <c r="M11" i="35" s="1"/>
  <c r="L11" i="35" a="1"/>
  <c r="L11" i="35" s="1"/>
  <c r="K11" i="35" a="1"/>
  <c r="K11" i="35" s="1"/>
  <c r="J11" i="35" a="1"/>
  <c r="J11" i="35" s="1"/>
  <c r="I11" i="35" a="1"/>
  <c r="I11" i="35" s="1"/>
  <c r="H11" i="35" a="1"/>
  <c r="H11" i="35" s="1"/>
  <c r="G11" i="35" a="1"/>
  <c r="G11" i="35" s="1"/>
  <c r="F11" i="35" a="1"/>
  <c r="F11" i="35" s="1"/>
  <c r="E11" i="35" a="1"/>
  <c r="E11" i="35" s="1"/>
  <c r="D11" i="35" a="1"/>
  <c r="D11" i="35" s="1"/>
  <c r="C11" i="35"/>
  <c r="W10" i="35" a="1"/>
  <c r="W10" i="35" s="1"/>
  <c r="V10" i="35" a="1"/>
  <c r="V10" i="35" s="1"/>
  <c r="U10" i="35" a="1"/>
  <c r="U10" i="35" s="1"/>
  <c r="T10" i="35" a="1"/>
  <c r="T10" i="35" s="1"/>
  <c r="S10" i="35" a="1"/>
  <c r="S10" i="35" s="1"/>
  <c r="R10" i="35" a="1"/>
  <c r="R10" i="35" s="1"/>
  <c r="Q10" i="35" a="1"/>
  <c r="Q10" i="35" s="1"/>
  <c r="P10" i="35" a="1"/>
  <c r="P10" i="35" s="1"/>
  <c r="O10" i="35" a="1"/>
  <c r="O10" i="35" s="1"/>
  <c r="N10" i="35" a="1"/>
  <c r="N10" i="35" s="1"/>
  <c r="M10" i="35" a="1"/>
  <c r="M10" i="35" s="1"/>
  <c r="L10" i="35" a="1"/>
  <c r="L10" i="35" s="1"/>
  <c r="K10" i="35" a="1"/>
  <c r="K10" i="35" s="1"/>
  <c r="J10" i="35" a="1"/>
  <c r="J10" i="35" s="1"/>
  <c r="I10" i="35" a="1"/>
  <c r="I10" i="35" s="1"/>
  <c r="H10" i="35" a="1"/>
  <c r="H10" i="35" s="1"/>
  <c r="G10" i="35" a="1"/>
  <c r="G10" i="35" s="1"/>
  <c r="F10" i="35" a="1"/>
  <c r="F10" i="35" s="1"/>
  <c r="E10" i="35" a="1"/>
  <c r="E10" i="35" s="1"/>
  <c r="D10" i="35" a="1"/>
  <c r="D10" i="35" s="1"/>
  <c r="C10" i="35"/>
  <c r="W9" i="35" a="1"/>
  <c r="W9" i="35" s="1"/>
  <c r="V9" i="35" a="1"/>
  <c r="V9" i="35" s="1"/>
  <c r="U9" i="35" a="1"/>
  <c r="U9" i="35" s="1"/>
  <c r="T9" i="35" a="1"/>
  <c r="T9" i="35" s="1"/>
  <c r="S9" i="35" a="1"/>
  <c r="S9" i="35" s="1"/>
  <c r="R9" i="35" a="1"/>
  <c r="R9" i="35" s="1"/>
  <c r="Q9" i="35" a="1"/>
  <c r="Q9" i="35" s="1"/>
  <c r="P9" i="35" a="1"/>
  <c r="P9" i="35" s="1"/>
  <c r="O9" i="35" a="1"/>
  <c r="O9" i="35" s="1"/>
  <c r="N9" i="35" a="1"/>
  <c r="N9" i="35" s="1"/>
  <c r="M9" i="35" a="1"/>
  <c r="M9" i="35" s="1"/>
  <c r="L9" i="35" a="1"/>
  <c r="L9" i="35" s="1"/>
  <c r="K9" i="35" a="1"/>
  <c r="K9" i="35" s="1"/>
  <c r="J9" i="35" a="1"/>
  <c r="J9" i="35" s="1"/>
  <c r="I9" i="35" a="1"/>
  <c r="I9" i="35" s="1"/>
  <c r="H9" i="35" a="1"/>
  <c r="H9" i="35" s="1"/>
  <c r="G9" i="35" a="1"/>
  <c r="G9" i="35" s="1"/>
  <c r="F9" i="35" a="1"/>
  <c r="F9" i="35" s="1"/>
  <c r="E9" i="35" a="1"/>
  <c r="E9" i="35" s="1"/>
  <c r="D9" i="35" a="1"/>
  <c r="D9" i="35" s="1"/>
  <c r="C9" i="35"/>
  <c r="W8" i="35" a="1"/>
  <c r="W8" i="35" s="1"/>
  <c r="V8" i="35" a="1"/>
  <c r="V8" i="35" s="1"/>
  <c r="U8" i="35" a="1"/>
  <c r="U8" i="35" s="1"/>
  <c r="T8" i="35" a="1"/>
  <c r="T8" i="35" s="1"/>
  <c r="S8" i="35" a="1"/>
  <c r="S8" i="35" s="1"/>
  <c r="R8" i="35" a="1"/>
  <c r="R8" i="35" s="1"/>
  <c r="Q8" i="35" a="1"/>
  <c r="Q8" i="35" s="1"/>
  <c r="P8" i="35" a="1"/>
  <c r="P8" i="35" s="1"/>
  <c r="O8" i="35" a="1"/>
  <c r="O8" i="35" s="1"/>
  <c r="N8" i="35" a="1"/>
  <c r="N8" i="35" s="1"/>
  <c r="M8" i="35" a="1"/>
  <c r="M8" i="35" s="1"/>
  <c r="L8" i="35" a="1"/>
  <c r="L8" i="35" s="1"/>
  <c r="K8" i="35" a="1"/>
  <c r="K8" i="35" s="1"/>
  <c r="J8" i="35" a="1"/>
  <c r="J8" i="35" s="1"/>
  <c r="I8" i="35" a="1"/>
  <c r="I8" i="35" s="1"/>
  <c r="H8" i="35" a="1"/>
  <c r="H8" i="35" s="1"/>
  <c r="G8" i="35" a="1"/>
  <c r="G8" i="35" s="1"/>
  <c r="F8" i="35" a="1"/>
  <c r="F8" i="35" s="1"/>
  <c r="E8" i="35" a="1"/>
  <c r="E8" i="35" s="1"/>
  <c r="D8" i="35" a="1"/>
  <c r="D8" i="35" s="1"/>
  <c r="C7" i="35"/>
  <c r="C6" i="35"/>
  <c r="C5" i="35"/>
  <c r="C4" i="35"/>
  <c r="W21" i="34" a="1"/>
  <c r="W21" i="34" s="1"/>
  <c r="V21" i="34" a="1"/>
  <c r="V21" i="34" s="1"/>
  <c r="U21" i="34" a="1"/>
  <c r="U21" i="34" s="1"/>
  <c r="T21" i="34" a="1"/>
  <c r="T21" i="34" s="1"/>
  <c r="S21" i="34" a="1"/>
  <c r="S21" i="34" s="1"/>
  <c r="R21" i="34" a="1"/>
  <c r="R21" i="34" s="1"/>
  <c r="Q21" i="34" a="1"/>
  <c r="Q21" i="34" s="1"/>
  <c r="P21" i="34" a="1"/>
  <c r="P21" i="34" s="1"/>
  <c r="O21" i="34" a="1"/>
  <c r="O21" i="34" s="1"/>
  <c r="N21" i="34" a="1"/>
  <c r="N21" i="34" s="1"/>
  <c r="M21" i="34" a="1"/>
  <c r="M21" i="34" s="1"/>
  <c r="L21" i="34" a="1"/>
  <c r="L21" i="34" s="1"/>
  <c r="K21" i="34" a="1"/>
  <c r="K21" i="34" s="1"/>
  <c r="J21" i="34" a="1"/>
  <c r="J21" i="34" s="1"/>
  <c r="I21" i="34" a="1"/>
  <c r="I21" i="34" s="1"/>
  <c r="H21" i="34" a="1"/>
  <c r="H21" i="34" s="1"/>
  <c r="G21" i="34" a="1"/>
  <c r="G21" i="34" s="1"/>
  <c r="F21" i="34" a="1"/>
  <c r="F21" i="34" s="1"/>
  <c r="E21" i="34" a="1"/>
  <c r="E21" i="34" s="1"/>
  <c r="D21" i="34" a="1"/>
  <c r="D21" i="34" s="1"/>
  <c r="C21" i="34"/>
  <c r="W20" i="34" a="1"/>
  <c r="W20" i="34" s="1"/>
  <c r="V20" i="34" a="1"/>
  <c r="V20" i="34" s="1"/>
  <c r="U20" i="34" a="1"/>
  <c r="U20" i="34" s="1"/>
  <c r="T20" i="34" a="1"/>
  <c r="T20" i="34" s="1"/>
  <c r="S20" i="34" a="1"/>
  <c r="S20" i="34" s="1"/>
  <c r="R20" i="34" a="1"/>
  <c r="R20" i="34" s="1"/>
  <c r="Q20" i="34" a="1"/>
  <c r="Q20" i="34" s="1"/>
  <c r="P20" i="34" a="1"/>
  <c r="P20" i="34" s="1"/>
  <c r="O20" i="34" a="1"/>
  <c r="O20" i="34" s="1"/>
  <c r="N20" i="34" a="1"/>
  <c r="N20" i="34" s="1"/>
  <c r="M20" i="34" a="1"/>
  <c r="M20" i="34" s="1"/>
  <c r="L20" i="34" a="1"/>
  <c r="L20" i="34" s="1"/>
  <c r="K20" i="34" a="1"/>
  <c r="K20" i="34" s="1"/>
  <c r="J20" i="34" a="1"/>
  <c r="J20" i="34" s="1"/>
  <c r="I20" i="34" a="1"/>
  <c r="I20" i="34" s="1"/>
  <c r="H20" i="34" a="1"/>
  <c r="H20" i="34" s="1"/>
  <c r="G20" i="34" a="1"/>
  <c r="G20" i="34" s="1"/>
  <c r="F20" i="34" a="1"/>
  <c r="F20" i="34" s="1"/>
  <c r="E20" i="34" a="1"/>
  <c r="E20" i="34" s="1"/>
  <c r="D20" i="34" a="1"/>
  <c r="D20" i="34" s="1"/>
  <c r="C20" i="34"/>
  <c r="W19" i="34" a="1"/>
  <c r="W19" i="34" s="1"/>
  <c r="V19" i="34" a="1"/>
  <c r="V19" i="34" s="1"/>
  <c r="U19" i="34" a="1"/>
  <c r="U19" i="34" s="1"/>
  <c r="T19" i="34" a="1"/>
  <c r="T19" i="34" s="1"/>
  <c r="S19" i="34" a="1"/>
  <c r="S19" i="34" s="1"/>
  <c r="R19" i="34" a="1"/>
  <c r="R19" i="34" s="1"/>
  <c r="Q19" i="34" a="1"/>
  <c r="Q19" i="34" s="1"/>
  <c r="P19" i="34" a="1"/>
  <c r="P19" i="34" s="1"/>
  <c r="O19" i="34" a="1"/>
  <c r="O19" i="34" s="1"/>
  <c r="N19" i="34" a="1"/>
  <c r="N19" i="34" s="1"/>
  <c r="M19" i="34" a="1"/>
  <c r="M19" i="34" s="1"/>
  <c r="L19" i="34" a="1"/>
  <c r="L19" i="34" s="1"/>
  <c r="K19" i="34" a="1"/>
  <c r="K19" i="34" s="1"/>
  <c r="J19" i="34" a="1"/>
  <c r="J19" i="34" s="1"/>
  <c r="I19" i="34" a="1"/>
  <c r="I19" i="34" s="1"/>
  <c r="H19" i="34" a="1"/>
  <c r="H19" i="34" s="1"/>
  <c r="G19" i="34" a="1"/>
  <c r="G19" i="34" s="1"/>
  <c r="F19" i="34" a="1"/>
  <c r="F19" i="34" s="1"/>
  <c r="E19" i="34" a="1"/>
  <c r="E19" i="34" s="1"/>
  <c r="D19" i="34" a="1"/>
  <c r="D19" i="34" s="1"/>
  <c r="C19" i="34"/>
  <c r="W18" i="34" a="1"/>
  <c r="W18" i="34" s="1"/>
  <c r="V18" i="34" a="1"/>
  <c r="V18" i="34" s="1"/>
  <c r="U18" i="34" a="1"/>
  <c r="U18" i="34" s="1"/>
  <c r="T18" i="34" a="1"/>
  <c r="T18" i="34" s="1"/>
  <c r="S18" i="34" a="1"/>
  <c r="S18" i="34" s="1"/>
  <c r="R18" i="34" a="1"/>
  <c r="R18" i="34" s="1"/>
  <c r="Q18" i="34" a="1"/>
  <c r="Q18" i="34" s="1"/>
  <c r="P18" i="34" a="1"/>
  <c r="P18" i="34" s="1"/>
  <c r="O18" i="34" a="1"/>
  <c r="O18" i="34" s="1"/>
  <c r="N18" i="34" a="1"/>
  <c r="N18" i="34" s="1"/>
  <c r="M18" i="34" a="1"/>
  <c r="M18" i="34" s="1"/>
  <c r="L18" i="34" a="1"/>
  <c r="L18" i="34" s="1"/>
  <c r="K18" i="34" a="1"/>
  <c r="K18" i="34" s="1"/>
  <c r="J18" i="34" a="1"/>
  <c r="J18" i="34" s="1"/>
  <c r="I18" i="34" a="1"/>
  <c r="I18" i="34" s="1"/>
  <c r="H18" i="34" a="1"/>
  <c r="H18" i="34" s="1"/>
  <c r="G18" i="34" a="1"/>
  <c r="G18" i="34" s="1"/>
  <c r="F18" i="34" a="1"/>
  <c r="F18" i="34" s="1"/>
  <c r="E18" i="34" a="1"/>
  <c r="E18" i="34" s="1"/>
  <c r="D18" i="34" a="1"/>
  <c r="D18" i="34" s="1"/>
  <c r="C18" i="34"/>
  <c r="W17" i="34" a="1"/>
  <c r="W17" i="34" s="1"/>
  <c r="V17" i="34" a="1"/>
  <c r="V17" i="34" s="1"/>
  <c r="U17" i="34" a="1"/>
  <c r="U17" i="34" s="1"/>
  <c r="T17" i="34" a="1"/>
  <c r="T17" i="34" s="1"/>
  <c r="S17" i="34" a="1"/>
  <c r="S17" i="34" s="1"/>
  <c r="R17" i="34" a="1"/>
  <c r="R17" i="34" s="1"/>
  <c r="Q17" i="34" a="1"/>
  <c r="Q17" i="34" s="1"/>
  <c r="P17" i="34" a="1"/>
  <c r="P17" i="34" s="1"/>
  <c r="O17" i="34" a="1"/>
  <c r="O17" i="34" s="1"/>
  <c r="N17" i="34" a="1"/>
  <c r="N17" i="34" s="1"/>
  <c r="M17" i="34" a="1"/>
  <c r="M17" i="34" s="1"/>
  <c r="L17" i="34" a="1"/>
  <c r="L17" i="34" s="1"/>
  <c r="K17" i="34" a="1"/>
  <c r="K17" i="34" s="1"/>
  <c r="J17" i="34" a="1"/>
  <c r="J17" i="34" s="1"/>
  <c r="I17" i="34" a="1"/>
  <c r="I17" i="34" s="1"/>
  <c r="H17" i="34" a="1"/>
  <c r="H17" i="34" s="1"/>
  <c r="G17" i="34" a="1"/>
  <c r="G17" i="34" s="1"/>
  <c r="F17" i="34" a="1"/>
  <c r="F17" i="34" s="1"/>
  <c r="E17" i="34" a="1"/>
  <c r="E17" i="34" s="1"/>
  <c r="D17" i="34" a="1"/>
  <c r="D17" i="34" s="1"/>
  <c r="C17" i="34"/>
  <c r="W16" i="34" a="1"/>
  <c r="W16" i="34" s="1"/>
  <c r="V16" i="34" a="1"/>
  <c r="V16" i="34" s="1"/>
  <c r="U16" i="34" a="1"/>
  <c r="U16" i="34" s="1"/>
  <c r="T16" i="34" a="1"/>
  <c r="T16" i="34" s="1"/>
  <c r="S16" i="34" a="1"/>
  <c r="S16" i="34" s="1"/>
  <c r="R16" i="34" a="1"/>
  <c r="R16" i="34" s="1"/>
  <c r="Q16" i="34" a="1"/>
  <c r="Q16" i="34" s="1"/>
  <c r="P16" i="34" a="1"/>
  <c r="P16" i="34" s="1"/>
  <c r="O16" i="34" a="1"/>
  <c r="O16" i="34" s="1"/>
  <c r="N16" i="34" a="1"/>
  <c r="N16" i="34" s="1"/>
  <c r="M16" i="34" a="1"/>
  <c r="M16" i="34" s="1"/>
  <c r="L16" i="34" a="1"/>
  <c r="L16" i="34" s="1"/>
  <c r="K16" i="34" a="1"/>
  <c r="K16" i="34" s="1"/>
  <c r="J16" i="34" a="1"/>
  <c r="J16" i="34" s="1"/>
  <c r="I16" i="34" a="1"/>
  <c r="I16" i="34" s="1"/>
  <c r="H16" i="34" a="1"/>
  <c r="H16" i="34" s="1"/>
  <c r="G16" i="34" a="1"/>
  <c r="G16" i="34" s="1"/>
  <c r="F16" i="34" a="1"/>
  <c r="F16" i="34" s="1"/>
  <c r="E16" i="34" a="1"/>
  <c r="E16" i="34" s="1"/>
  <c r="D16" i="34" a="1"/>
  <c r="D16" i="34" s="1"/>
  <c r="C16" i="34"/>
  <c r="W15" i="34" a="1"/>
  <c r="W15" i="34" s="1"/>
  <c r="V15" i="34" a="1"/>
  <c r="V15" i="34" s="1"/>
  <c r="U15" i="34" a="1"/>
  <c r="U15" i="34" s="1"/>
  <c r="T15" i="34" a="1"/>
  <c r="T15" i="34" s="1"/>
  <c r="S15" i="34" a="1"/>
  <c r="S15" i="34" s="1"/>
  <c r="R15" i="34" a="1"/>
  <c r="R15" i="34" s="1"/>
  <c r="Q15" i="34" a="1"/>
  <c r="Q15" i="34" s="1"/>
  <c r="P15" i="34" a="1"/>
  <c r="P15" i="34" s="1"/>
  <c r="O15" i="34" a="1"/>
  <c r="O15" i="34" s="1"/>
  <c r="N15" i="34" a="1"/>
  <c r="N15" i="34" s="1"/>
  <c r="M15" i="34" a="1"/>
  <c r="M15" i="34" s="1"/>
  <c r="L15" i="34" a="1"/>
  <c r="L15" i="34" s="1"/>
  <c r="K15" i="34" a="1"/>
  <c r="K15" i="34" s="1"/>
  <c r="J15" i="34" a="1"/>
  <c r="J15" i="34" s="1"/>
  <c r="I15" i="34" a="1"/>
  <c r="I15" i="34" s="1"/>
  <c r="H15" i="34" a="1"/>
  <c r="H15" i="34" s="1"/>
  <c r="G15" i="34" a="1"/>
  <c r="G15" i="34" s="1"/>
  <c r="F15" i="34" a="1"/>
  <c r="F15" i="34" s="1"/>
  <c r="E15" i="34" a="1"/>
  <c r="E15" i="34" s="1"/>
  <c r="D15" i="34" a="1"/>
  <c r="D15" i="34" s="1"/>
  <c r="C15" i="34"/>
  <c r="W14" i="34" a="1"/>
  <c r="W14" i="34" s="1"/>
  <c r="V14" i="34" a="1"/>
  <c r="V14" i="34" s="1"/>
  <c r="U14" i="34" a="1"/>
  <c r="U14" i="34" s="1"/>
  <c r="T14" i="34" a="1"/>
  <c r="T14" i="34" s="1"/>
  <c r="S14" i="34" a="1"/>
  <c r="S14" i="34" s="1"/>
  <c r="R14" i="34" a="1"/>
  <c r="R14" i="34" s="1"/>
  <c r="Q14" i="34" a="1"/>
  <c r="Q14" i="34" s="1"/>
  <c r="P14" i="34" a="1"/>
  <c r="P14" i="34" s="1"/>
  <c r="O14" i="34" a="1"/>
  <c r="O14" i="34" s="1"/>
  <c r="N14" i="34" a="1"/>
  <c r="N14" i="34" s="1"/>
  <c r="M14" i="34" a="1"/>
  <c r="M14" i="34" s="1"/>
  <c r="L14" i="34" a="1"/>
  <c r="L14" i="34" s="1"/>
  <c r="K14" i="34" a="1"/>
  <c r="K14" i="34" s="1"/>
  <c r="J14" i="34" a="1"/>
  <c r="J14" i="34" s="1"/>
  <c r="I14" i="34" a="1"/>
  <c r="I14" i="34" s="1"/>
  <c r="H14" i="34" a="1"/>
  <c r="H14" i="34" s="1"/>
  <c r="G14" i="34" a="1"/>
  <c r="G14" i="34" s="1"/>
  <c r="F14" i="34" a="1"/>
  <c r="F14" i="34" s="1"/>
  <c r="E14" i="34" a="1"/>
  <c r="E14" i="34" s="1"/>
  <c r="D14" i="34" a="1"/>
  <c r="D14" i="34" s="1"/>
  <c r="C14" i="34"/>
  <c r="W13" i="34" a="1"/>
  <c r="W13" i="34" s="1"/>
  <c r="V13" i="34" a="1"/>
  <c r="V13" i="34" s="1"/>
  <c r="U13" i="34" a="1"/>
  <c r="U13" i="34" s="1"/>
  <c r="T13" i="34" a="1"/>
  <c r="T13" i="34" s="1"/>
  <c r="S13" i="34" a="1"/>
  <c r="S13" i="34" s="1"/>
  <c r="R13" i="34" a="1"/>
  <c r="R13" i="34" s="1"/>
  <c r="Q13" i="34" a="1"/>
  <c r="Q13" i="34" s="1"/>
  <c r="P13" i="34" a="1"/>
  <c r="P13" i="34" s="1"/>
  <c r="O13" i="34" a="1"/>
  <c r="O13" i="34" s="1"/>
  <c r="N13" i="34" a="1"/>
  <c r="N13" i="34" s="1"/>
  <c r="M13" i="34" a="1"/>
  <c r="M13" i="34" s="1"/>
  <c r="L13" i="34" a="1"/>
  <c r="L13" i="34" s="1"/>
  <c r="K13" i="34" a="1"/>
  <c r="K13" i="34" s="1"/>
  <c r="J13" i="34" a="1"/>
  <c r="J13" i="34" s="1"/>
  <c r="I13" i="34" a="1"/>
  <c r="I13" i="34" s="1"/>
  <c r="H13" i="34" a="1"/>
  <c r="H13" i="34" s="1"/>
  <c r="G13" i="34" a="1"/>
  <c r="G13" i="34" s="1"/>
  <c r="F13" i="34" a="1"/>
  <c r="F13" i="34" s="1"/>
  <c r="E13" i="34" a="1"/>
  <c r="E13" i="34" s="1"/>
  <c r="D13" i="34" a="1"/>
  <c r="D13" i="34" s="1"/>
  <c r="C13" i="34"/>
  <c r="W12" i="34" a="1"/>
  <c r="W12" i="34" s="1"/>
  <c r="V12" i="34" a="1"/>
  <c r="V12" i="34" s="1"/>
  <c r="U12" i="34" a="1"/>
  <c r="U12" i="34" s="1"/>
  <c r="T12" i="34" a="1"/>
  <c r="T12" i="34" s="1"/>
  <c r="S12" i="34" a="1"/>
  <c r="S12" i="34" s="1"/>
  <c r="R12" i="34" a="1"/>
  <c r="R12" i="34" s="1"/>
  <c r="Q12" i="34" a="1"/>
  <c r="Q12" i="34" s="1"/>
  <c r="P12" i="34" a="1"/>
  <c r="P12" i="34" s="1"/>
  <c r="O12" i="34" a="1"/>
  <c r="O12" i="34" s="1"/>
  <c r="N12" i="34" a="1"/>
  <c r="N12" i="34" s="1"/>
  <c r="M12" i="34" a="1"/>
  <c r="M12" i="34" s="1"/>
  <c r="L12" i="34" a="1"/>
  <c r="L12" i="34" s="1"/>
  <c r="K12" i="34" a="1"/>
  <c r="K12" i="34" s="1"/>
  <c r="J12" i="34" a="1"/>
  <c r="J12" i="34" s="1"/>
  <c r="I12" i="34" a="1"/>
  <c r="I12" i="34" s="1"/>
  <c r="H12" i="34" a="1"/>
  <c r="H12" i="34" s="1"/>
  <c r="G12" i="34" a="1"/>
  <c r="G12" i="34" s="1"/>
  <c r="F12" i="34" a="1"/>
  <c r="F12" i="34" s="1"/>
  <c r="E12" i="34" a="1"/>
  <c r="E12" i="34" s="1"/>
  <c r="D12" i="34" a="1"/>
  <c r="D12" i="34" s="1"/>
  <c r="C12" i="34"/>
  <c r="W11" i="34" a="1"/>
  <c r="W11" i="34" s="1"/>
  <c r="V11" i="34" a="1"/>
  <c r="V11" i="34" s="1"/>
  <c r="U11" i="34" a="1"/>
  <c r="U11" i="34" s="1"/>
  <c r="T11" i="34" a="1"/>
  <c r="T11" i="34" s="1"/>
  <c r="S11" i="34" a="1"/>
  <c r="S11" i="34" s="1"/>
  <c r="R11" i="34" a="1"/>
  <c r="R11" i="34" s="1"/>
  <c r="Q11" i="34" a="1"/>
  <c r="Q11" i="34" s="1"/>
  <c r="P11" i="34" a="1"/>
  <c r="P11" i="34" s="1"/>
  <c r="O11" i="34" a="1"/>
  <c r="O11" i="34" s="1"/>
  <c r="N11" i="34" a="1"/>
  <c r="N11" i="34" s="1"/>
  <c r="M11" i="34" a="1"/>
  <c r="M11" i="34" s="1"/>
  <c r="L11" i="34" a="1"/>
  <c r="L11" i="34" s="1"/>
  <c r="K11" i="34" a="1"/>
  <c r="K11" i="34" s="1"/>
  <c r="J11" i="34" a="1"/>
  <c r="J11" i="34" s="1"/>
  <c r="I11" i="34" a="1"/>
  <c r="I11" i="34" s="1"/>
  <c r="H11" i="34" a="1"/>
  <c r="H11" i="34" s="1"/>
  <c r="G11" i="34" a="1"/>
  <c r="G11" i="34" s="1"/>
  <c r="F11" i="34" a="1"/>
  <c r="F11" i="34" s="1"/>
  <c r="E11" i="34" a="1"/>
  <c r="E11" i="34" s="1"/>
  <c r="D11" i="34" a="1"/>
  <c r="D11" i="34" s="1"/>
  <c r="C11" i="34"/>
  <c r="W10" i="34" a="1"/>
  <c r="W10" i="34" s="1"/>
  <c r="V10" i="34" a="1"/>
  <c r="V10" i="34" s="1"/>
  <c r="U10" i="34" a="1"/>
  <c r="U10" i="34" s="1"/>
  <c r="T10" i="34" a="1"/>
  <c r="T10" i="34" s="1"/>
  <c r="S10" i="34" a="1"/>
  <c r="S10" i="34" s="1"/>
  <c r="R10" i="34" a="1"/>
  <c r="R10" i="34" s="1"/>
  <c r="Q10" i="34" a="1"/>
  <c r="Q10" i="34" s="1"/>
  <c r="P10" i="34" a="1"/>
  <c r="P10" i="34" s="1"/>
  <c r="O10" i="34" a="1"/>
  <c r="O10" i="34" s="1"/>
  <c r="N10" i="34" a="1"/>
  <c r="N10" i="34" s="1"/>
  <c r="M10" i="34" a="1"/>
  <c r="M10" i="34" s="1"/>
  <c r="L10" i="34" a="1"/>
  <c r="L10" i="34" s="1"/>
  <c r="K10" i="34" a="1"/>
  <c r="K10" i="34" s="1"/>
  <c r="J10" i="34" a="1"/>
  <c r="J10" i="34" s="1"/>
  <c r="I10" i="34" a="1"/>
  <c r="I10" i="34" s="1"/>
  <c r="H10" i="34" a="1"/>
  <c r="H10" i="34" s="1"/>
  <c r="G10" i="34" a="1"/>
  <c r="G10" i="34" s="1"/>
  <c r="F10" i="34" a="1"/>
  <c r="F10" i="34" s="1"/>
  <c r="E10" i="34" a="1"/>
  <c r="E10" i="34" s="1"/>
  <c r="D10" i="34" a="1"/>
  <c r="D10" i="34" s="1"/>
  <c r="C10" i="34"/>
  <c r="W9" i="34" a="1"/>
  <c r="W9" i="34" s="1"/>
  <c r="V9" i="34" a="1"/>
  <c r="V9" i="34" s="1"/>
  <c r="U9" i="34" a="1"/>
  <c r="U9" i="34" s="1"/>
  <c r="T9" i="34" a="1"/>
  <c r="T9" i="34" s="1"/>
  <c r="S9" i="34" a="1"/>
  <c r="S9" i="34" s="1"/>
  <c r="R9" i="34" a="1"/>
  <c r="R9" i="34" s="1"/>
  <c r="Q9" i="34" a="1"/>
  <c r="Q9" i="34" s="1"/>
  <c r="P9" i="34" a="1"/>
  <c r="P9" i="34" s="1"/>
  <c r="O9" i="34" a="1"/>
  <c r="O9" i="34" s="1"/>
  <c r="N9" i="34" a="1"/>
  <c r="N9" i="34" s="1"/>
  <c r="M9" i="34" a="1"/>
  <c r="M9" i="34" s="1"/>
  <c r="L9" i="34" a="1"/>
  <c r="L9" i="34" s="1"/>
  <c r="K9" i="34" a="1"/>
  <c r="K9" i="34" s="1"/>
  <c r="J9" i="34" a="1"/>
  <c r="J9" i="34" s="1"/>
  <c r="I9" i="34" a="1"/>
  <c r="I9" i="34" s="1"/>
  <c r="H9" i="34" a="1"/>
  <c r="H9" i="34" s="1"/>
  <c r="G9" i="34" a="1"/>
  <c r="G9" i="34" s="1"/>
  <c r="F9" i="34" a="1"/>
  <c r="F9" i="34" s="1"/>
  <c r="E9" i="34" a="1"/>
  <c r="E9" i="34" s="1"/>
  <c r="D9" i="34" a="1"/>
  <c r="D9" i="34" s="1"/>
  <c r="C9" i="34"/>
  <c r="C8" i="34"/>
  <c r="C7" i="34"/>
  <c r="C6" i="34"/>
  <c r="C5" i="34"/>
  <c r="C4" i="34"/>
  <c r="D27" i="2"/>
  <c r="D28" i="2"/>
  <c r="D29" i="2"/>
  <c r="W21" i="33" a="1"/>
  <c r="W21" i="33" s="1"/>
  <c r="V21" i="33" a="1"/>
  <c r="V21" i="33" s="1"/>
  <c r="U21" i="33" a="1"/>
  <c r="U21" i="33" s="1"/>
  <c r="T21" i="33" a="1"/>
  <c r="T21" i="33" s="1"/>
  <c r="S21" i="33" a="1"/>
  <c r="S21" i="33" s="1"/>
  <c r="R21" i="33" a="1"/>
  <c r="R21" i="33" s="1"/>
  <c r="Q21" i="33" a="1"/>
  <c r="Q21" i="33" s="1"/>
  <c r="P21" i="33" a="1"/>
  <c r="P21" i="33" s="1"/>
  <c r="O21" i="33" a="1"/>
  <c r="O21" i="33" s="1"/>
  <c r="N21" i="33" a="1"/>
  <c r="N21" i="33" s="1"/>
  <c r="M21" i="33" a="1"/>
  <c r="M21" i="33" s="1"/>
  <c r="L21" i="33" a="1"/>
  <c r="L21" i="33" s="1"/>
  <c r="K21" i="33" a="1"/>
  <c r="K21" i="33" s="1"/>
  <c r="J21" i="33" a="1"/>
  <c r="J21" i="33" s="1"/>
  <c r="I21" i="33" a="1"/>
  <c r="I21" i="33" s="1"/>
  <c r="H21" i="33" a="1"/>
  <c r="H21" i="33" s="1"/>
  <c r="G21" i="33" a="1"/>
  <c r="G21" i="33" s="1"/>
  <c r="F21" i="33" a="1"/>
  <c r="F21" i="33" s="1"/>
  <c r="E21" i="33" a="1"/>
  <c r="E21" i="33" s="1"/>
  <c r="D21" i="33" a="1"/>
  <c r="D21" i="33" s="1"/>
  <c r="C21" i="33"/>
  <c r="W20" i="33" a="1"/>
  <c r="W20" i="33" s="1"/>
  <c r="V20" i="33" a="1"/>
  <c r="V20" i="33" s="1"/>
  <c r="U20" i="33" a="1"/>
  <c r="U20" i="33" s="1"/>
  <c r="T20" i="33" a="1"/>
  <c r="T20" i="33" s="1"/>
  <c r="S20" i="33" a="1"/>
  <c r="S20" i="33" s="1"/>
  <c r="R20" i="33" a="1"/>
  <c r="R20" i="33" s="1"/>
  <c r="Q20" i="33" a="1"/>
  <c r="Q20" i="33" s="1"/>
  <c r="P20" i="33" a="1"/>
  <c r="P20" i="33" s="1"/>
  <c r="O20" i="33" a="1"/>
  <c r="O20" i="33" s="1"/>
  <c r="N20" i="33" a="1"/>
  <c r="N20" i="33" s="1"/>
  <c r="M20" i="33" a="1"/>
  <c r="M20" i="33" s="1"/>
  <c r="L20" i="33" a="1"/>
  <c r="L20" i="33" s="1"/>
  <c r="K20" i="33" a="1"/>
  <c r="K20" i="33" s="1"/>
  <c r="J20" i="33" a="1"/>
  <c r="J20" i="33" s="1"/>
  <c r="I20" i="33" a="1"/>
  <c r="I20" i="33" s="1"/>
  <c r="H20" i="33" a="1"/>
  <c r="H20" i="33" s="1"/>
  <c r="G20" i="33" a="1"/>
  <c r="G20" i="33" s="1"/>
  <c r="F20" i="33" a="1"/>
  <c r="F20" i="33" s="1"/>
  <c r="E20" i="33" a="1"/>
  <c r="E20" i="33" s="1"/>
  <c r="D20" i="33" a="1"/>
  <c r="D20" i="33" s="1"/>
  <c r="C20" i="33"/>
  <c r="W19" i="33" a="1"/>
  <c r="W19" i="33" s="1"/>
  <c r="V19" i="33" a="1"/>
  <c r="V19" i="33" s="1"/>
  <c r="U19" i="33" a="1"/>
  <c r="U19" i="33" s="1"/>
  <c r="T19" i="33" a="1"/>
  <c r="T19" i="33" s="1"/>
  <c r="S19" i="33" a="1"/>
  <c r="S19" i="33" s="1"/>
  <c r="R19" i="33" a="1"/>
  <c r="R19" i="33" s="1"/>
  <c r="Q19" i="33" a="1"/>
  <c r="Q19" i="33" s="1"/>
  <c r="P19" i="33" a="1"/>
  <c r="P19" i="33" s="1"/>
  <c r="O19" i="33" a="1"/>
  <c r="O19" i="33" s="1"/>
  <c r="N19" i="33" a="1"/>
  <c r="N19" i="33" s="1"/>
  <c r="M19" i="33" a="1"/>
  <c r="M19" i="33" s="1"/>
  <c r="L19" i="33" a="1"/>
  <c r="L19" i="33" s="1"/>
  <c r="K19" i="33" a="1"/>
  <c r="K19" i="33" s="1"/>
  <c r="J19" i="33" a="1"/>
  <c r="J19" i="33" s="1"/>
  <c r="I19" i="33" a="1"/>
  <c r="I19" i="33" s="1"/>
  <c r="H19" i="33" a="1"/>
  <c r="H19" i="33" s="1"/>
  <c r="G19" i="33" a="1"/>
  <c r="G19" i="33" s="1"/>
  <c r="F19" i="33" a="1"/>
  <c r="F19" i="33" s="1"/>
  <c r="E19" i="33" a="1"/>
  <c r="E19" i="33" s="1"/>
  <c r="D19" i="33" a="1"/>
  <c r="D19" i="33" s="1"/>
  <c r="C19" i="33"/>
  <c r="W18" i="33" a="1"/>
  <c r="W18" i="33" s="1"/>
  <c r="V18" i="33" a="1"/>
  <c r="V18" i="33" s="1"/>
  <c r="U18" i="33" a="1"/>
  <c r="U18" i="33" s="1"/>
  <c r="T18" i="33" a="1"/>
  <c r="T18" i="33" s="1"/>
  <c r="S18" i="33" a="1"/>
  <c r="S18" i="33" s="1"/>
  <c r="R18" i="33" a="1"/>
  <c r="R18" i="33" s="1"/>
  <c r="Q18" i="33" a="1"/>
  <c r="Q18" i="33" s="1"/>
  <c r="P18" i="33" a="1"/>
  <c r="P18" i="33" s="1"/>
  <c r="O18" i="33" a="1"/>
  <c r="O18" i="33" s="1"/>
  <c r="N18" i="33" a="1"/>
  <c r="N18" i="33" s="1"/>
  <c r="M18" i="33" a="1"/>
  <c r="M18" i="33" s="1"/>
  <c r="L18" i="33" a="1"/>
  <c r="L18" i="33" s="1"/>
  <c r="K18" i="33" a="1"/>
  <c r="K18" i="33" s="1"/>
  <c r="J18" i="33" a="1"/>
  <c r="J18" i="33" s="1"/>
  <c r="I18" i="33" a="1"/>
  <c r="I18" i="33" s="1"/>
  <c r="H18" i="33" a="1"/>
  <c r="H18" i="33" s="1"/>
  <c r="G18" i="33" a="1"/>
  <c r="G18" i="33" s="1"/>
  <c r="F18" i="33" a="1"/>
  <c r="F18" i="33" s="1"/>
  <c r="E18" i="33" a="1"/>
  <c r="E18" i="33" s="1"/>
  <c r="D18" i="33" a="1"/>
  <c r="D18" i="33" s="1"/>
  <c r="C18" i="33"/>
  <c r="W17" i="33" a="1"/>
  <c r="W17" i="33" s="1"/>
  <c r="V17" i="33" a="1"/>
  <c r="V17" i="33" s="1"/>
  <c r="U17" i="33" a="1"/>
  <c r="U17" i="33" s="1"/>
  <c r="T17" i="33" a="1"/>
  <c r="T17" i="33" s="1"/>
  <c r="S17" i="33" a="1"/>
  <c r="S17" i="33" s="1"/>
  <c r="R17" i="33" a="1"/>
  <c r="R17" i="33" s="1"/>
  <c r="Q17" i="33" a="1"/>
  <c r="Q17" i="33" s="1"/>
  <c r="P17" i="33" a="1"/>
  <c r="P17" i="33" s="1"/>
  <c r="O17" i="33" a="1"/>
  <c r="O17" i="33" s="1"/>
  <c r="N17" i="33" a="1"/>
  <c r="N17" i="33" s="1"/>
  <c r="M17" i="33" a="1"/>
  <c r="M17" i="33" s="1"/>
  <c r="L17" i="33" a="1"/>
  <c r="L17" i="33" s="1"/>
  <c r="K17" i="33" a="1"/>
  <c r="K17" i="33" s="1"/>
  <c r="J17" i="33" a="1"/>
  <c r="J17" i="33" s="1"/>
  <c r="I17" i="33" a="1"/>
  <c r="I17" i="33" s="1"/>
  <c r="H17" i="33" a="1"/>
  <c r="H17" i="33" s="1"/>
  <c r="G17" i="33" a="1"/>
  <c r="G17" i="33" s="1"/>
  <c r="F17" i="33" a="1"/>
  <c r="F17" i="33" s="1"/>
  <c r="E17" i="33" a="1"/>
  <c r="E17" i="33" s="1"/>
  <c r="D17" i="33" a="1"/>
  <c r="D17" i="33" s="1"/>
  <c r="C17" i="33"/>
  <c r="W16" i="33" a="1"/>
  <c r="W16" i="33" s="1"/>
  <c r="V16" i="33" a="1"/>
  <c r="V16" i="33" s="1"/>
  <c r="U16" i="33" a="1"/>
  <c r="U16" i="33" s="1"/>
  <c r="T16" i="33" a="1"/>
  <c r="T16" i="33" s="1"/>
  <c r="S16" i="33" a="1"/>
  <c r="S16" i="33" s="1"/>
  <c r="R16" i="33" a="1"/>
  <c r="R16" i="33" s="1"/>
  <c r="Q16" i="33" a="1"/>
  <c r="Q16" i="33" s="1"/>
  <c r="P16" i="33" a="1"/>
  <c r="P16" i="33" s="1"/>
  <c r="O16" i="33" a="1"/>
  <c r="O16" i="33" s="1"/>
  <c r="N16" i="33" a="1"/>
  <c r="N16" i="33" s="1"/>
  <c r="M16" i="33" a="1"/>
  <c r="M16" i="33" s="1"/>
  <c r="L16" i="33" a="1"/>
  <c r="L16" i="33" s="1"/>
  <c r="K16" i="33" a="1"/>
  <c r="K16" i="33" s="1"/>
  <c r="J16" i="33" a="1"/>
  <c r="J16" i="33" s="1"/>
  <c r="I16" i="33" a="1"/>
  <c r="I16" i="33" s="1"/>
  <c r="H16" i="33" a="1"/>
  <c r="H16" i="33" s="1"/>
  <c r="G16" i="33" a="1"/>
  <c r="G16" i="33" s="1"/>
  <c r="F16" i="33" a="1"/>
  <c r="F16" i="33" s="1"/>
  <c r="E16" i="33" a="1"/>
  <c r="E16" i="33" s="1"/>
  <c r="D16" i="33" a="1"/>
  <c r="D16" i="33" s="1"/>
  <c r="C16" i="33"/>
  <c r="W15" i="33" a="1"/>
  <c r="W15" i="33" s="1"/>
  <c r="V15" i="33" a="1"/>
  <c r="V15" i="33" s="1"/>
  <c r="U15" i="33" a="1"/>
  <c r="U15" i="33" s="1"/>
  <c r="T15" i="33" a="1"/>
  <c r="T15" i="33" s="1"/>
  <c r="S15" i="33" a="1"/>
  <c r="S15" i="33" s="1"/>
  <c r="R15" i="33" a="1"/>
  <c r="R15" i="33" s="1"/>
  <c r="Q15" i="33" a="1"/>
  <c r="Q15" i="33" s="1"/>
  <c r="P15" i="33" a="1"/>
  <c r="P15" i="33" s="1"/>
  <c r="O15" i="33" a="1"/>
  <c r="O15" i="33" s="1"/>
  <c r="N15" i="33" a="1"/>
  <c r="N15" i="33" s="1"/>
  <c r="M15" i="33" a="1"/>
  <c r="M15" i="33" s="1"/>
  <c r="L15" i="33" a="1"/>
  <c r="L15" i="33" s="1"/>
  <c r="K15" i="33" a="1"/>
  <c r="K15" i="33" s="1"/>
  <c r="J15" i="33" a="1"/>
  <c r="J15" i="33" s="1"/>
  <c r="I15" i="33" a="1"/>
  <c r="I15" i="33" s="1"/>
  <c r="H15" i="33" a="1"/>
  <c r="H15" i="33" s="1"/>
  <c r="G15" i="33" a="1"/>
  <c r="G15" i="33" s="1"/>
  <c r="F15" i="33" a="1"/>
  <c r="F15" i="33" s="1"/>
  <c r="E15" i="33" a="1"/>
  <c r="E15" i="33" s="1"/>
  <c r="D15" i="33" a="1"/>
  <c r="D15" i="33" s="1"/>
  <c r="C15" i="33"/>
  <c r="W14" i="33" a="1"/>
  <c r="W14" i="33" s="1"/>
  <c r="V14" i="33" a="1"/>
  <c r="V14" i="33" s="1"/>
  <c r="U14" i="33" a="1"/>
  <c r="U14" i="33" s="1"/>
  <c r="T14" i="33" a="1"/>
  <c r="T14" i="33" s="1"/>
  <c r="S14" i="33" a="1"/>
  <c r="S14" i="33" s="1"/>
  <c r="R14" i="33" a="1"/>
  <c r="R14" i="33" s="1"/>
  <c r="Q14" i="33" a="1"/>
  <c r="Q14" i="33" s="1"/>
  <c r="P14" i="33" a="1"/>
  <c r="P14" i="33" s="1"/>
  <c r="O14" i="33" a="1"/>
  <c r="O14" i="33" s="1"/>
  <c r="N14" i="33" a="1"/>
  <c r="N14" i="33" s="1"/>
  <c r="M14" i="33" a="1"/>
  <c r="M14" i="33" s="1"/>
  <c r="L14" i="33" a="1"/>
  <c r="L14" i="33" s="1"/>
  <c r="K14" i="33" a="1"/>
  <c r="K14" i="33" s="1"/>
  <c r="J14" i="33" a="1"/>
  <c r="J14" i="33" s="1"/>
  <c r="I14" i="33" a="1"/>
  <c r="I14" i="33" s="1"/>
  <c r="H14" i="33" a="1"/>
  <c r="H14" i="33" s="1"/>
  <c r="G14" i="33" a="1"/>
  <c r="G14" i="33" s="1"/>
  <c r="F14" i="33" a="1"/>
  <c r="F14" i="33" s="1"/>
  <c r="E14" i="33" a="1"/>
  <c r="E14" i="33" s="1"/>
  <c r="D14" i="33" a="1"/>
  <c r="D14" i="33" s="1"/>
  <c r="C14" i="33"/>
  <c r="W13" i="33" a="1"/>
  <c r="W13" i="33" s="1"/>
  <c r="V13" i="33" a="1"/>
  <c r="V13" i="33" s="1"/>
  <c r="U13" i="33" a="1"/>
  <c r="U13" i="33" s="1"/>
  <c r="T13" i="33" a="1"/>
  <c r="T13" i="33" s="1"/>
  <c r="S13" i="33" a="1"/>
  <c r="S13" i="33" s="1"/>
  <c r="R13" i="33" a="1"/>
  <c r="R13" i="33" s="1"/>
  <c r="Q13" i="33" a="1"/>
  <c r="Q13" i="33" s="1"/>
  <c r="P13" i="33" a="1"/>
  <c r="P13" i="33" s="1"/>
  <c r="O13" i="33" a="1"/>
  <c r="O13" i="33" s="1"/>
  <c r="N13" i="33" a="1"/>
  <c r="N13" i="33" s="1"/>
  <c r="M13" i="33" a="1"/>
  <c r="M13" i="33" s="1"/>
  <c r="L13" i="33" a="1"/>
  <c r="L13" i="33" s="1"/>
  <c r="K13" i="33" a="1"/>
  <c r="K13" i="33" s="1"/>
  <c r="J13" i="33" a="1"/>
  <c r="J13" i="33" s="1"/>
  <c r="I13" i="33" a="1"/>
  <c r="I13" i="33" s="1"/>
  <c r="H13" i="33" a="1"/>
  <c r="H13" i="33" s="1"/>
  <c r="G13" i="33" a="1"/>
  <c r="G13" i="33" s="1"/>
  <c r="F13" i="33" a="1"/>
  <c r="F13" i="33" s="1"/>
  <c r="E13" i="33" a="1"/>
  <c r="E13" i="33" s="1"/>
  <c r="D13" i="33" a="1"/>
  <c r="D13" i="33" s="1"/>
  <c r="C13" i="33"/>
  <c r="C12" i="33"/>
  <c r="C11" i="33"/>
  <c r="C10" i="33"/>
  <c r="C9" i="33"/>
  <c r="C8" i="33"/>
  <c r="C7" i="33"/>
  <c r="C6" i="33"/>
  <c r="C5" i="33"/>
  <c r="C4" i="33"/>
  <c r="W21" i="31" a="1"/>
  <c r="W21" i="31" s="1"/>
  <c r="V21" i="31" a="1"/>
  <c r="V21" i="31" s="1"/>
  <c r="U21" i="31" a="1"/>
  <c r="U21" i="31" s="1"/>
  <c r="T21" i="31" a="1"/>
  <c r="T21" i="31" s="1"/>
  <c r="S21" i="31" a="1"/>
  <c r="S21" i="31" s="1"/>
  <c r="R21" i="31" a="1"/>
  <c r="R21" i="31" s="1"/>
  <c r="Q21" i="31" a="1"/>
  <c r="Q21" i="31" s="1"/>
  <c r="P21" i="31" a="1"/>
  <c r="P21" i="31" s="1"/>
  <c r="O21" i="31" a="1"/>
  <c r="O21" i="31" s="1"/>
  <c r="N21" i="31" a="1"/>
  <c r="N21" i="31" s="1"/>
  <c r="M21" i="31" a="1"/>
  <c r="M21" i="31" s="1"/>
  <c r="L21" i="31" a="1"/>
  <c r="L21" i="31" s="1"/>
  <c r="K21" i="31" a="1"/>
  <c r="K21" i="31" s="1"/>
  <c r="J21" i="31" a="1"/>
  <c r="J21" i="31" s="1"/>
  <c r="I21" i="31" a="1"/>
  <c r="I21" i="31" s="1"/>
  <c r="H21" i="31" a="1"/>
  <c r="H21" i="31" s="1"/>
  <c r="G21" i="31" a="1"/>
  <c r="G21" i="31" s="1"/>
  <c r="F21" i="31" a="1"/>
  <c r="F21" i="31" s="1"/>
  <c r="E21" i="31" a="1"/>
  <c r="E21" i="31" s="1"/>
  <c r="D21" i="31" a="1"/>
  <c r="D21" i="31" s="1"/>
  <c r="C21" i="31"/>
  <c r="W20" i="31" a="1"/>
  <c r="W20" i="31" s="1"/>
  <c r="V20" i="31" a="1"/>
  <c r="V20" i="31" s="1"/>
  <c r="U20" i="31" a="1"/>
  <c r="U20" i="31" s="1"/>
  <c r="T20" i="31" a="1"/>
  <c r="T20" i="31" s="1"/>
  <c r="S20" i="31" a="1"/>
  <c r="S20" i="31" s="1"/>
  <c r="R20" i="31" a="1"/>
  <c r="R20" i="31" s="1"/>
  <c r="Q20" i="31" a="1"/>
  <c r="Q20" i="31" s="1"/>
  <c r="P20" i="31" a="1"/>
  <c r="P20" i="31" s="1"/>
  <c r="O20" i="31" a="1"/>
  <c r="O20" i="31" s="1"/>
  <c r="N20" i="31" a="1"/>
  <c r="N20" i="31" s="1"/>
  <c r="M20" i="31" a="1"/>
  <c r="M20" i="31" s="1"/>
  <c r="L20" i="31" a="1"/>
  <c r="L20" i="31" s="1"/>
  <c r="K20" i="31" a="1"/>
  <c r="K20" i="31" s="1"/>
  <c r="J20" i="31" a="1"/>
  <c r="J20" i="31" s="1"/>
  <c r="I20" i="31" a="1"/>
  <c r="I20" i="31" s="1"/>
  <c r="H20" i="31" a="1"/>
  <c r="H20" i="31" s="1"/>
  <c r="G20" i="31" a="1"/>
  <c r="G20" i="31" s="1"/>
  <c r="F20" i="31" a="1"/>
  <c r="F20" i="31" s="1"/>
  <c r="E20" i="31" a="1"/>
  <c r="E20" i="31" s="1"/>
  <c r="D20" i="31" a="1"/>
  <c r="D20" i="31" s="1"/>
  <c r="C20" i="31"/>
  <c r="W19" i="31" a="1"/>
  <c r="W19" i="31" s="1"/>
  <c r="V19" i="31" a="1"/>
  <c r="V19" i="31" s="1"/>
  <c r="U19" i="31" a="1"/>
  <c r="U19" i="31" s="1"/>
  <c r="T19" i="31" a="1"/>
  <c r="T19" i="31" s="1"/>
  <c r="S19" i="31" a="1"/>
  <c r="S19" i="31" s="1"/>
  <c r="R19" i="31" a="1"/>
  <c r="R19" i="31" s="1"/>
  <c r="Q19" i="31" a="1"/>
  <c r="Q19" i="31" s="1"/>
  <c r="P19" i="31" a="1"/>
  <c r="P19" i="31" s="1"/>
  <c r="O19" i="31" a="1"/>
  <c r="O19" i="31" s="1"/>
  <c r="N19" i="31" a="1"/>
  <c r="N19" i="31" s="1"/>
  <c r="M19" i="31" a="1"/>
  <c r="M19" i="31" s="1"/>
  <c r="L19" i="31" a="1"/>
  <c r="L19" i="31" s="1"/>
  <c r="K19" i="31" a="1"/>
  <c r="K19" i="31" s="1"/>
  <c r="J19" i="31" a="1"/>
  <c r="J19" i="31" s="1"/>
  <c r="I19" i="31" a="1"/>
  <c r="I19" i="31" s="1"/>
  <c r="H19" i="31" a="1"/>
  <c r="H19" i="31" s="1"/>
  <c r="G19" i="31" a="1"/>
  <c r="G19" i="31" s="1"/>
  <c r="F19" i="31" a="1"/>
  <c r="F19" i="31" s="1"/>
  <c r="E19" i="31" a="1"/>
  <c r="E19" i="31" s="1"/>
  <c r="D19" i="31" a="1"/>
  <c r="D19" i="31" s="1"/>
  <c r="C19" i="31"/>
  <c r="W18" i="31" a="1"/>
  <c r="W18" i="31" s="1"/>
  <c r="V18" i="31" a="1"/>
  <c r="V18" i="31" s="1"/>
  <c r="U18" i="31" a="1"/>
  <c r="U18" i="31" s="1"/>
  <c r="T18" i="31" a="1"/>
  <c r="T18" i="31" s="1"/>
  <c r="S18" i="31" a="1"/>
  <c r="S18" i="31" s="1"/>
  <c r="R18" i="31" a="1"/>
  <c r="R18" i="31" s="1"/>
  <c r="Q18" i="31" a="1"/>
  <c r="Q18" i="31" s="1"/>
  <c r="P18" i="31" a="1"/>
  <c r="P18" i="31" s="1"/>
  <c r="O18" i="31" a="1"/>
  <c r="O18" i="31" s="1"/>
  <c r="N18" i="31" a="1"/>
  <c r="N18" i="31" s="1"/>
  <c r="M18" i="31" a="1"/>
  <c r="M18" i="31" s="1"/>
  <c r="L18" i="31" a="1"/>
  <c r="L18" i="31" s="1"/>
  <c r="K18" i="31" a="1"/>
  <c r="K18" i="31" s="1"/>
  <c r="J18" i="31" a="1"/>
  <c r="J18" i="31" s="1"/>
  <c r="I18" i="31" a="1"/>
  <c r="I18" i="31" s="1"/>
  <c r="H18" i="31" a="1"/>
  <c r="H18" i="31" s="1"/>
  <c r="G18" i="31" a="1"/>
  <c r="G18" i="31" s="1"/>
  <c r="F18" i="31" a="1"/>
  <c r="F18" i="31" s="1"/>
  <c r="E18" i="31" a="1"/>
  <c r="E18" i="31" s="1"/>
  <c r="D18" i="31" a="1"/>
  <c r="D18" i="31" s="1"/>
  <c r="C18" i="31"/>
  <c r="W17" i="31" a="1"/>
  <c r="W17" i="31" s="1"/>
  <c r="V17" i="31" a="1"/>
  <c r="V17" i="31" s="1"/>
  <c r="U17" i="31" a="1"/>
  <c r="U17" i="31" s="1"/>
  <c r="T17" i="31" a="1"/>
  <c r="T17" i="31" s="1"/>
  <c r="S17" i="31" a="1"/>
  <c r="S17" i="31" s="1"/>
  <c r="R17" i="31" a="1"/>
  <c r="R17" i="31" s="1"/>
  <c r="Q17" i="31" a="1"/>
  <c r="Q17" i="31" s="1"/>
  <c r="P17" i="31" a="1"/>
  <c r="P17" i="31" s="1"/>
  <c r="O17" i="31" a="1"/>
  <c r="O17" i="31" s="1"/>
  <c r="N17" i="31" a="1"/>
  <c r="N17" i="31" s="1"/>
  <c r="M17" i="31" a="1"/>
  <c r="M17" i="31" s="1"/>
  <c r="L17" i="31" a="1"/>
  <c r="L17" i="31" s="1"/>
  <c r="K17" i="31" a="1"/>
  <c r="K17" i="31" s="1"/>
  <c r="J17" i="31" a="1"/>
  <c r="J17" i="31" s="1"/>
  <c r="I17" i="31" a="1"/>
  <c r="I17" i="31" s="1"/>
  <c r="H17" i="31" a="1"/>
  <c r="H17" i="31" s="1"/>
  <c r="G17" i="31" a="1"/>
  <c r="G17" i="31" s="1"/>
  <c r="F17" i="31" a="1"/>
  <c r="F17" i="31" s="1"/>
  <c r="E17" i="31" a="1"/>
  <c r="E17" i="31" s="1"/>
  <c r="D17" i="31" a="1"/>
  <c r="D17" i="31" s="1"/>
  <c r="C17" i="31"/>
  <c r="W16" i="31" a="1"/>
  <c r="W16" i="31" s="1"/>
  <c r="V16" i="31" a="1"/>
  <c r="V16" i="31" s="1"/>
  <c r="U16" i="31" a="1"/>
  <c r="U16" i="31" s="1"/>
  <c r="T16" i="31" a="1"/>
  <c r="T16" i="31" s="1"/>
  <c r="S16" i="31" a="1"/>
  <c r="S16" i="31" s="1"/>
  <c r="R16" i="31" a="1"/>
  <c r="R16" i="31" s="1"/>
  <c r="Q16" i="31" a="1"/>
  <c r="Q16" i="31" s="1"/>
  <c r="P16" i="31" a="1"/>
  <c r="P16" i="31" s="1"/>
  <c r="O16" i="31" a="1"/>
  <c r="O16" i="31" s="1"/>
  <c r="N16" i="31" a="1"/>
  <c r="N16" i="31" s="1"/>
  <c r="M16" i="31" a="1"/>
  <c r="M16" i="31" s="1"/>
  <c r="L16" i="31" a="1"/>
  <c r="L16" i="31" s="1"/>
  <c r="K16" i="31" a="1"/>
  <c r="K16" i="31" s="1"/>
  <c r="J16" i="31" a="1"/>
  <c r="J16" i="31" s="1"/>
  <c r="I16" i="31" a="1"/>
  <c r="I16" i="31" s="1"/>
  <c r="H16" i="31" a="1"/>
  <c r="H16" i="31" s="1"/>
  <c r="G16" i="31" a="1"/>
  <c r="G16" i="31" s="1"/>
  <c r="F16" i="31" a="1"/>
  <c r="F16" i="31" s="1"/>
  <c r="E16" i="31" a="1"/>
  <c r="E16" i="31" s="1"/>
  <c r="D16" i="31" a="1"/>
  <c r="D16" i="31" s="1"/>
  <c r="C16" i="31"/>
  <c r="W15" i="31" a="1"/>
  <c r="W15" i="31" s="1"/>
  <c r="V15" i="31" a="1"/>
  <c r="V15" i="31" s="1"/>
  <c r="U15" i="31" a="1"/>
  <c r="U15" i="31" s="1"/>
  <c r="T15" i="31" a="1"/>
  <c r="T15" i="31" s="1"/>
  <c r="S15" i="31" a="1"/>
  <c r="S15" i="31" s="1"/>
  <c r="R15" i="31" a="1"/>
  <c r="R15" i="31" s="1"/>
  <c r="Q15" i="31" a="1"/>
  <c r="Q15" i="31" s="1"/>
  <c r="P15" i="31" a="1"/>
  <c r="P15" i="31" s="1"/>
  <c r="O15" i="31" a="1"/>
  <c r="O15" i="31" s="1"/>
  <c r="N15" i="31" a="1"/>
  <c r="N15" i="31" s="1"/>
  <c r="M15" i="31" a="1"/>
  <c r="M15" i="31" s="1"/>
  <c r="L15" i="31" a="1"/>
  <c r="L15" i="31" s="1"/>
  <c r="K15" i="31" a="1"/>
  <c r="K15" i="31" s="1"/>
  <c r="J15" i="31" a="1"/>
  <c r="J15" i="31" s="1"/>
  <c r="I15" i="31" a="1"/>
  <c r="I15" i="31" s="1"/>
  <c r="H15" i="31" a="1"/>
  <c r="H15" i="31" s="1"/>
  <c r="G15" i="31" a="1"/>
  <c r="G15" i="31" s="1"/>
  <c r="F15" i="31" a="1"/>
  <c r="F15" i="31" s="1"/>
  <c r="E15" i="31" a="1"/>
  <c r="E15" i="31" s="1"/>
  <c r="D15" i="31" a="1"/>
  <c r="D15" i="31" s="1"/>
  <c r="C15" i="31"/>
  <c r="W14" i="31" a="1"/>
  <c r="W14" i="31" s="1"/>
  <c r="V14" i="31" a="1"/>
  <c r="V14" i="31" s="1"/>
  <c r="U14" i="31" a="1"/>
  <c r="U14" i="31" s="1"/>
  <c r="T14" i="31" a="1"/>
  <c r="T14" i="31" s="1"/>
  <c r="S14" i="31" a="1"/>
  <c r="S14" i="31" s="1"/>
  <c r="R14" i="31" a="1"/>
  <c r="R14" i="31" s="1"/>
  <c r="Q14" i="31" a="1"/>
  <c r="Q14" i="31" s="1"/>
  <c r="P14" i="31" a="1"/>
  <c r="P14" i="31" s="1"/>
  <c r="O14" i="31" a="1"/>
  <c r="O14" i="31" s="1"/>
  <c r="N14" i="31" a="1"/>
  <c r="N14" i="31" s="1"/>
  <c r="M14" i="31" a="1"/>
  <c r="M14" i="31" s="1"/>
  <c r="L14" i="31" a="1"/>
  <c r="L14" i="31" s="1"/>
  <c r="K14" i="31" a="1"/>
  <c r="K14" i="31" s="1"/>
  <c r="J14" i="31" a="1"/>
  <c r="J14" i="31" s="1"/>
  <c r="I14" i="31" a="1"/>
  <c r="I14" i="31" s="1"/>
  <c r="H14" i="31" a="1"/>
  <c r="H14" i="31" s="1"/>
  <c r="G14" i="31" a="1"/>
  <c r="G14" i="31" s="1"/>
  <c r="F14" i="31" a="1"/>
  <c r="F14" i="31" s="1"/>
  <c r="E14" i="31" a="1"/>
  <c r="E14" i="31" s="1"/>
  <c r="D14" i="31" a="1"/>
  <c r="D14" i="31" s="1"/>
  <c r="C14" i="31"/>
  <c r="W13" i="31" a="1"/>
  <c r="W13" i="31" s="1"/>
  <c r="V13" i="31" a="1"/>
  <c r="V13" i="31" s="1"/>
  <c r="U13" i="31" a="1"/>
  <c r="U13" i="31" s="1"/>
  <c r="T13" i="31" a="1"/>
  <c r="T13" i="31" s="1"/>
  <c r="S13" i="31" a="1"/>
  <c r="S13" i="31" s="1"/>
  <c r="R13" i="31" a="1"/>
  <c r="R13" i="31" s="1"/>
  <c r="Q13" i="31" a="1"/>
  <c r="Q13" i="31" s="1"/>
  <c r="P13" i="31" a="1"/>
  <c r="P13" i="31" s="1"/>
  <c r="O13" i="31" a="1"/>
  <c r="O13" i="31" s="1"/>
  <c r="N13" i="31" a="1"/>
  <c r="N13" i="31" s="1"/>
  <c r="M13" i="31" a="1"/>
  <c r="M13" i="31" s="1"/>
  <c r="L13" i="31" a="1"/>
  <c r="L13" i="31" s="1"/>
  <c r="K13" i="31" a="1"/>
  <c r="K13" i="31" s="1"/>
  <c r="J13" i="31" a="1"/>
  <c r="J13" i="31" s="1"/>
  <c r="I13" i="31" a="1"/>
  <c r="I13" i="31" s="1"/>
  <c r="H13" i="31" a="1"/>
  <c r="H13" i="31" s="1"/>
  <c r="G13" i="31" a="1"/>
  <c r="G13" i="31" s="1"/>
  <c r="F13" i="31" a="1"/>
  <c r="F13" i="31" s="1"/>
  <c r="E13" i="31" a="1"/>
  <c r="E13" i="31" s="1"/>
  <c r="D13" i="31" a="1"/>
  <c r="D13" i="31" s="1"/>
  <c r="C13" i="31"/>
  <c r="W12" i="31" a="1"/>
  <c r="W12" i="31" s="1"/>
  <c r="V12" i="31" a="1"/>
  <c r="V12" i="31" s="1"/>
  <c r="U12" i="31" a="1"/>
  <c r="U12" i="31" s="1"/>
  <c r="T12" i="31" a="1"/>
  <c r="T12" i="31" s="1"/>
  <c r="S12" i="31" a="1"/>
  <c r="S12" i="31" s="1"/>
  <c r="R12" i="31" a="1"/>
  <c r="R12" i="31" s="1"/>
  <c r="Q12" i="31" a="1"/>
  <c r="Q12" i="31" s="1"/>
  <c r="P12" i="31" a="1"/>
  <c r="P12" i="31" s="1"/>
  <c r="O12" i="31" a="1"/>
  <c r="O12" i="31" s="1"/>
  <c r="N12" i="31" a="1"/>
  <c r="N12" i="31" s="1"/>
  <c r="M12" i="31" a="1"/>
  <c r="M12" i="31" s="1"/>
  <c r="L12" i="31" a="1"/>
  <c r="L12" i="31" s="1"/>
  <c r="K12" i="31" a="1"/>
  <c r="K12" i="31" s="1"/>
  <c r="J12" i="31" a="1"/>
  <c r="J12" i="31" s="1"/>
  <c r="I12" i="31" a="1"/>
  <c r="I12" i="31" s="1"/>
  <c r="H12" i="31" a="1"/>
  <c r="H12" i="31" s="1"/>
  <c r="G12" i="31" a="1"/>
  <c r="G12" i="31" s="1"/>
  <c r="F12" i="31" a="1"/>
  <c r="F12" i="31" s="1"/>
  <c r="E12" i="31" a="1"/>
  <c r="E12" i="31" s="1"/>
  <c r="D12" i="31" a="1"/>
  <c r="D12" i="31" s="1"/>
  <c r="C12" i="31"/>
  <c r="W11" i="31" a="1"/>
  <c r="W11" i="31" s="1"/>
  <c r="V11" i="31" a="1"/>
  <c r="V11" i="31" s="1"/>
  <c r="U11" i="31" a="1"/>
  <c r="U11" i="31" s="1"/>
  <c r="T11" i="31" a="1"/>
  <c r="T11" i="31" s="1"/>
  <c r="S11" i="31" a="1"/>
  <c r="S11" i="31" s="1"/>
  <c r="R11" i="31" a="1"/>
  <c r="R11" i="31" s="1"/>
  <c r="Q11" i="31" a="1"/>
  <c r="Q11" i="31" s="1"/>
  <c r="P11" i="31" a="1"/>
  <c r="P11" i="31" s="1"/>
  <c r="O11" i="31" a="1"/>
  <c r="O11" i="31" s="1"/>
  <c r="N11" i="31" a="1"/>
  <c r="N11" i="31" s="1"/>
  <c r="M11" i="31" a="1"/>
  <c r="M11" i="31" s="1"/>
  <c r="L11" i="31" a="1"/>
  <c r="L11" i="31" s="1"/>
  <c r="K11" i="31" a="1"/>
  <c r="K11" i="31" s="1"/>
  <c r="J11" i="31" a="1"/>
  <c r="J11" i="31" s="1"/>
  <c r="I11" i="31" a="1"/>
  <c r="I11" i="31" s="1"/>
  <c r="H11" i="31" a="1"/>
  <c r="H11" i="31" s="1"/>
  <c r="G11" i="31" a="1"/>
  <c r="G11" i="31" s="1"/>
  <c r="F11" i="31" a="1"/>
  <c r="F11" i="31" s="1"/>
  <c r="E11" i="31" a="1"/>
  <c r="E11" i="31" s="1"/>
  <c r="D11" i="31" a="1"/>
  <c r="D11" i="31" s="1"/>
  <c r="C11" i="31"/>
  <c r="W10" i="31" a="1"/>
  <c r="W10" i="31" s="1"/>
  <c r="V10" i="31" a="1"/>
  <c r="V10" i="31" s="1"/>
  <c r="U10" i="31" a="1"/>
  <c r="U10" i="31" s="1"/>
  <c r="T10" i="31" a="1"/>
  <c r="T10" i="31" s="1"/>
  <c r="S10" i="31" a="1"/>
  <c r="S10" i="31" s="1"/>
  <c r="R10" i="31" a="1"/>
  <c r="R10" i="31" s="1"/>
  <c r="Q10" i="31" a="1"/>
  <c r="Q10" i="31" s="1"/>
  <c r="P10" i="31" a="1"/>
  <c r="P10" i="31" s="1"/>
  <c r="O10" i="31" a="1"/>
  <c r="O10" i="31" s="1"/>
  <c r="N10" i="31" a="1"/>
  <c r="N10" i="31" s="1"/>
  <c r="M10" i="31" a="1"/>
  <c r="M10" i="31" s="1"/>
  <c r="L10" i="31" a="1"/>
  <c r="L10" i="31" s="1"/>
  <c r="K10" i="31" a="1"/>
  <c r="K10" i="31" s="1"/>
  <c r="J10" i="31" a="1"/>
  <c r="J10" i="31" s="1"/>
  <c r="I10" i="31" a="1"/>
  <c r="I10" i="31" s="1"/>
  <c r="H10" i="31" a="1"/>
  <c r="H10" i="31" s="1"/>
  <c r="G10" i="31" a="1"/>
  <c r="G10" i="31" s="1"/>
  <c r="F10" i="31" a="1"/>
  <c r="F10" i="31" s="1"/>
  <c r="E10" i="31" a="1"/>
  <c r="E10" i="31" s="1"/>
  <c r="D10" i="31" a="1"/>
  <c r="D10" i="31" s="1"/>
  <c r="C10" i="31"/>
  <c r="W9" i="31" a="1"/>
  <c r="W9" i="31" s="1"/>
  <c r="V9" i="31" a="1"/>
  <c r="V9" i="31" s="1"/>
  <c r="U9" i="31" a="1"/>
  <c r="U9" i="31" s="1"/>
  <c r="T9" i="31" a="1"/>
  <c r="T9" i="31" s="1"/>
  <c r="S9" i="31" a="1"/>
  <c r="S9" i="31" s="1"/>
  <c r="R9" i="31" a="1"/>
  <c r="R9" i="31" s="1"/>
  <c r="Q9" i="31" a="1"/>
  <c r="Q9" i="31" s="1"/>
  <c r="P9" i="31" a="1"/>
  <c r="P9" i="31" s="1"/>
  <c r="O9" i="31" a="1"/>
  <c r="O9" i="31" s="1"/>
  <c r="N9" i="31" a="1"/>
  <c r="N9" i="31" s="1"/>
  <c r="M9" i="31" a="1"/>
  <c r="M9" i="31" s="1"/>
  <c r="L9" i="31" a="1"/>
  <c r="L9" i="31" s="1"/>
  <c r="K9" i="31" a="1"/>
  <c r="K9" i="31" s="1"/>
  <c r="J9" i="31" a="1"/>
  <c r="J9" i="31" s="1"/>
  <c r="I9" i="31" a="1"/>
  <c r="I9" i="31" s="1"/>
  <c r="H9" i="31" a="1"/>
  <c r="H9" i="31" s="1"/>
  <c r="G9" i="31" a="1"/>
  <c r="G9" i="31" s="1"/>
  <c r="F9" i="31" a="1"/>
  <c r="F9" i="31" s="1"/>
  <c r="E9" i="31" a="1"/>
  <c r="E9" i="31" s="1"/>
  <c r="D9" i="31" a="1"/>
  <c r="D9" i="31" s="1"/>
  <c r="C9" i="31"/>
  <c r="W8" i="31" a="1"/>
  <c r="W8" i="31" s="1"/>
  <c r="V8" i="31" a="1"/>
  <c r="V8" i="31" s="1"/>
  <c r="U8" i="31" a="1"/>
  <c r="U8" i="31" s="1"/>
  <c r="T8" i="31" a="1"/>
  <c r="T8" i="31" s="1"/>
  <c r="S8" i="31" a="1"/>
  <c r="S8" i="31" s="1"/>
  <c r="R8" i="31" a="1"/>
  <c r="R8" i="31" s="1"/>
  <c r="Q8" i="31" a="1"/>
  <c r="Q8" i="31" s="1"/>
  <c r="P8" i="31" a="1"/>
  <c r="P8" i="31" s="1"/>
  <c r="O8" i="31" a="1"/>
  <c r="O8" i="31" s="1"/>
  <c r="N8" i="31" a="1"/>
  <c r="N8" i="31" s="1"/>
  <c r="M8" i="31" a="1"/>
  <c r="M8" i="31" s="1"/>
  <c r="L8" i="31" a="1"/>
  <c r="L8" i="31" s="1"/>
  <c r="K8" i="31" a="1"/>
  <c r="K8" i="31" s="1"/>
  <c r="J8" i="31" a="1"/>
  <c r="J8" i="31" s="1"/>
  <c r="I8" i="31" a="1"/>
  <c r="I8" i="31" s="1"/>
  <c r="H8" i="31" a="1"/>
  <c r="H8" i="31" s="1"/>
  <c r="G8" i="31" a="1"/>
  <c r="G8" i="31" s="1"/>
  <c r="F8" i="31" a="1"/>
  <c r="F8" i="31" s="1"/>
  <c r="E8" i="31" a="1"/>
  <c r="E8" i="31" s="1"/>
  <c r="D8" i="31" a="1"/>
  <c r="D8" i="31" s="1"/>
  <c r="C8" i="31"/>
  <c r="C7" i="31"/>
  <c r="C6" i="31"/>
  <c r="C5" i="31"/>
  <c r="C4" i="31"/>
  <c r="W21" i="30" a="1"/>
  <c r="W21" i="30" s="1"/>
  <c r="V21" i="30" a="1"/>
  <c r="V21" i="30" s="1"/>
  <c r="U21" i="30" a="1"/>
  <c r="U21" i="30" s="1"/>
  <c r="T21" i="30" a="1"/>
  <c r="T21" i="30" s="1"/>
  <c r="S21" i="30" a="1"/>
  <c r="S21" i="30" s="1"/>
  <c r="R21" i="30" a="1"/>
  <c r="R21" i="30" s="1"/>
  <c r="Q21" i="30" a="1"/>
  <c r="Q21" i="30" s="1"/>
  <c r="P21" i="30" a="1"/>
  <c r="P21" i="30" s="1"/>
  <c r="O21" i="30" a="1"/>
  <c r="O21" i="30" s="1"/>
  <c r="N21" i="30" a="1"/>
  <c r="N21" i="30" s="1"/>
  <c r="M21" i="30" a="1"/>
  <c r="M21" i="30" s="1"/>
  <c r="L21" i="30" a="1"/>
  <c r="L21" i="30" s="1"/>
  <c r="K21" i="30" a="1"/>
  <c r="K21" i="30" s="1"/>
  <c r="J21" i="30" a="1"/>
  <c r="J21" i="30" s="1"/>
  <c r="I21" i="30" a="1"/>
  <c r="I21" i="30" s="1"/>
  <c r="H21" i="30" a="1"/>
  <c r="H21" i="30" s="1"/>
  <c r="G21" i="30" a="1"/>
  <c r="G21" i="30" s="1"/>
  <c r="F21" i="30" a="1"/>
  <c r="F21" i="30" s="1"/>
  <c r="E21" i="30" a="1"/>
  <c r="E21" i="30" s="1"/>
  <c r="D21" i="30" a="1"/>
  <c r="D21" i="30" s="1"/>
  <c r="C21" i="30"/>
  <c r="W20" i="30" a="1"/>
  <c r="W20" i="30" s="1"/>
  <c r="V20" i="30" a="1"/>
  <c r="V20" i="30" s="1"/>
  <c r="U20" i="30" a="1"/>
  <c r="U20" i="30" s="1"/>
  <c r="T20" i="30" a="1"/>
  <c r="T20" i="30" s="1"/>
  <c r="S20" i="30" a="1"/>
  <c r="S20" i="30" s="1"/>
  <c r="R20" i="30" a="1"/>
  <c r="R20" i="30" s="1"/>
  <c r="Q20" i="30" a="1"/>
  <c r="Q20" i="30" s="1"/>
  <c r="P20" i="30" a="1"/>
  <c r="P20" i="30" s="1"/>
  <c r="O20" i="30" a="1"/>
  <c r="O20" i="30" s="1"/>
  <c r="N20" i="30" a="1"/>
  <c r="N20" i="30" s="1"/>
  <c r="M20" i="30" a="1"/>
  <c r="M20" i="30" s="1"/>
  <c r="L20" i="30" a="1"/>
  <c r="L20" i="30" s="1"/>
  <c r="K20" i="30" a="1"/>
  <c r="K20" i="30" s="1"/>
  <c r="J20" i="30" a="1"/>
  <c r="J20" i="30" s="1"/>
  <c r="I20" i="30" a="1"/>
  <c r="I20" i="30" s="1"/>
  <c r="H20" i="30" a="1"/>
  <c r="H20" i="30" s="1"/>
  <c r="G20" i="30" a="1"/>
  <c r="G20" i="30" s="1"/>
  <c r="F20" i="30" a="1"/>
  <c r="F20" i="30" s="1"/>
  <c r="E20" i="30" a="1"/>
  <c r="E20" i="30" s="1"/>
  <c r="D20" i="30" a="1"/>
  <c r="D20" i="30" s="1"/>
  <c r="C20" i="30"/>
  <c r="W19" i="30" a="1"/>
  <c r="W19" i="30" s="1"/>
  <c r="V19" i="30" a="1"/>
  <c r="V19" i="30" s="1"/>
  <c r="U19" i="30" a="1"/>
  <c r="U19" i="30" s="1"/>
  <c r="T19" i="30" a="1"/>
  <c r="T19" i="30" s="1"/>
  <c r="S19" i="30" a="1"/>
  <c r="S19" i="30" s="1"/>
  <c r="R19" i="30" a="1"/>
  <c r="R19" i="30" s="1"/>
  <c r="Q19" i="30" a="1"/>
  <c r="Q19" i="30" s="1"/>
  <c r="P19" i="30" a="1"/>
  <c r="P19" i="30" s="1"/>
  <c r="O19" i="30" a="1"/>
  <c r="O19" i="30" s="1"/>
  <c r="N19" i="30" a="1"/>
  <c r="N19" i="30" s="1"/>
  <c r="M19" i="30" a="1"/>
  <c r="M19" i="30" s="1"/>
  <c r="L19" i="30" a="1"/>
  <c r="L19" i="30" s="1"/>
  <c r="K19" i="30" a="1"/>
  <c r="K19" i="30" s="1"/>
  <c r="J19" i="30" a="1"/>
  <c r="J19" i="30" s="1"/>
  <c r="I19" i="30" a="1"/>
  <c r="I19" i="30" s="1"/>
  <c r="H19" i="30" a="1"/>
  <c r="H19" i="30" s="1"/>
  <c r="G19" i="30" a="1"/>
  <c r="G19" i="30" s="1"/>
  <c r="F19" i="30" a="1"/>
  <c r="F19" i="30" s="1"/>
  <c r="E19" i="30" a="1"/>
  <c r="E19" i="30" s="1"/>
  <c r="D19" i="30" a="1"/>
  <c r="D19" i="30" s="1"/>
  <c r="C19" i="30"/>
  <c r="W18" i="30" a="1"/>
  <c r="W18" i="30" s="1"/>
  <c r="V18" i="30" a="1"/>
  <c r="V18" i="30" s="1"/>
  <c r="U18" i="30" a="1"/>
  <c r="U18" i="30" s="1"/>
  <c r="T18" i="30" a="1"/>
  <c r="T18" i="30" s="1"/>
  <c r="S18" i="30" a="1"/>
  <c r="S18" i="30" s="1"/>
  <c r="R18" i="30" a="1"/>
  <c r="R18" i="30" s="1"/>
  <c r="Q18" i="30" a="1"/>
  <c r="Q18" i="30" s="1"/>
  <c r="P18" i="30" a="1"/>
  <c r="P18" i="30" s="1"/>
  <c r="O18" i="30" a="1"/>
  <c r="O18" i="30" s="1"/>
  <c r="N18" i="30" a="1"/>
  <c r="N18" i="30" s="1"/>
  <c r="M18" i="30" a="1"/>
  <c r="M18" i="30" s="1"/>
  <c r="L18" i="30" a="1"/>
  <c r="L18" i="30" s="1"/>
  <c r="K18" i="30" a="1"/>
  <c r="K18" i="30" s="1"/>
  <c r="J18" i="30" a="1"/>
  <c r="J18" i="30" s="1"/>
  <c r="I18" i="30" a="1"/>
  <c r="I18" i="30" s="1"/>
  <c r="H18" i="30" a="1"/>
  <c r="H18" i="30" s="1"/>
  <c r="G18" i="30" a="1"/>
  <c r="G18" i="30" s="1"/>
  <c r="F18" i="30" a="1"/>
  <c r="F18" i="30" s="1"/>
  <c r="E18" i="30" a="1"/>
  <c r="E18" i="30" s="1"/>
  <c r="D18" i="30" a="1"/>
  <c r="D18" i="30" s="1"/>
  <c r="C18" i="30"/>
  <c r="W17" i="30" a="1"/>
  <c r="W17" i="30" s="1"/>
  <c r="V17" i="30" a="1"/>
  <c r="V17" i="30" s="1"/>
  <c r="U17" i="30" a="1"/>
  <c r="U17" i="30" s="1"/>
  <c r="T17" i="30" a="1"/>
  <c r="T17" i="30" s="1"/>
  <c r="S17" i="30" a="1"/>
  <c r="S17" i="30" s="1"/>
  <c r="R17" i="30" a="1"/>
  <c r="R17" i="30" s="1"/>
  <c r="Q17" i="30" a="1"/>
  <c r="Q17" i="30" s="1"/>
  <c r="P17" i="30" a="1"/>
  <c r="P17" i="30" s="1"/>
  <c r="O17" i="30" a="1"/>
  <c r="O17" i="30" s="1"/>
  <c r="N17" i="30" a="1"/>
  <c r="N17" i="30" s="1"/>
  <c r="M17" i="30" a="1"/>
  <c r="M17" i="30" s="1"/>
  <c r="L17" i="30" a="1"/>
  <c r="L17" i="30" s="1"/>
  <c r="K17" i="30" a="1"/>
  <c r="K17" i="30" s="1"/>
  <c r="J17" i="30" a="1"/>
  <c r="J17" i="30" s="1"/>
  <c r="I17" i="30" a="1"/>
  <c r="I17" i="30" s="1"/>
  <c r="H17" i="30" a="1"/>
  <c r="H17" i="30" s="1"/>
  <c r="G17" i="30" a="1"/>
  <c r="G17" i="30" s="1"/>
  <c r="F17" i="30" a="1"/>
  <c r="F17" i="30" s="1"/>
  <c r="E17" i="30" a="1"/>
  <c r="E17" i="30" s="1"/>
  <c r="D17" i="30" a="1"/>
  <c r="D17" i="30" s="1"/>
  <c r="C17" i="30"/>
  <c r="W16" i="30" a="1"/>
  <c r="W16" i="30" s="1"/>
  <c r="V16" i="30" a="1"/>
  <c r="V16" i="30" s="1"/>
  <c r="U16" i="30" a="1"/>
  <c r="U16" i="30" s="1"/>
  <c r="T16" i="30" a="1"/>
  <c r="T16" i="30" s="1"/>
  <c r="S16" i="30" a="1"/>
  <c r="S16" i="30" s="1"/>
  <c r="R16" i="30" a="1"/>
  <c r="R16" i="30" s="1"/>
  <c r="Q16" i="30" a="1"/>
  <c r="Q16" i="30" s="1"/>
  <c r="P16" i="30" a="1"/>
  <c r="P16" i="30" s="1"/>
  <c r="O16" i="30" a="1"/>
  <c r="O16" i="30" s="1"/>
  <c r="N16" i="30" a="1"/>
  <c r="N16" i="30" s="1"/>
  <c r="M16" i="30" a="1"/>
  <c r="M16" i="30" s="1"/>
  <c r="L16" i="30" a="1"/>
  <c r="L16" i="30" s="1"/>
  <c r="K16" i="30" a="1"/>
  <c r="K16" i="30" s="1"/>
  <c r="J16" i="30" a="1"/>
  <c r="J16" i="30" s="1"/>
  <c r="I16" i="30" a="1"/>
  <c r="I16" i="30" s="1"/>
  <c r="H16" i="30" a="1"/>
  <c r="H16" i="30" s="1"/>
  <c r="G16" i="30" a="1"/>
  <c r="G16" i="30" s="1"/>
  <c r="F16" i="30" a="1"/>
  <c r="F16" i="30" s="1"/>
  <c r="E16" i="30" a="1"/>
  <c r="E16" i="30" s="1"/>
  <c r="D16" i="30" a="1"/>
  <c r="D16" i="30" s="1"/>
  <c r="C16" i="30"/>
  <c r="W15" i="30" a="1"/>
  <c r="W15" i="30" s="1"/>
  <c r="V15" i="30" a="1"/>
  <c r="V15" i="30" s="1"/>
  <c r="U15" i="30" a="1"/>
  <c r="U15" i="30" s="1"/>
  <c r="T15" i="30" a="1"/>
  <c r="T15" i="30" s="1"/>
  <c r="S15" i="30" a="1"/>
  <c r="S15" i="30" s="1"/>
  <c r="R15" i="30" a="1"/>
  <c r="R15" i="30" s="1"/>
  <c r="Q15" i="30" a="1"/>
  <c r="Q15" i="30" s="1"/>
  <c r="P15" i="30" a="1"/>
  <c r="P15" i="30" s="1"/>
  <c r="O15" i="30" a="1"/>
  <c r="O15" i="30" s="1"/>
  <c r="N15" i="30" a="1"/>
  <c r="N15" i="30" s="1"/>
  <c r="M15" i="30" a="1"/>
  <c r="M15" i="30" s="1"/>
  <c r="L15" i="30" a="1"/>
  <c r="L15" i="30" s="1"/>
  <c r="K15" i="30" a="1"/>
  <c r="K15" i="30" s="1"/>
  <c r="J15" i="30" a="1"/>
  <c r="J15" i="30" s="1"/>
  <c r="I15" i="30" a="1"/>
  <c r="I15" i="30" s="1"/>
  <c r="H15" i="30" a="1"/>
  <c r="H15" i="30" s="1"/>
  <c r="G15" i="30" a="1"/>
  <c r="G15" i="30" s="1"/>
  <c r="F15" i="30" a="1"/>
  <c r="F15" i="30" s="1"/>
  <c r="E15" i="30" a="1"/>
  <c r="E15" i="30" s="1"/>
  <c r="D15" i="30" a="1"/>
  <c r="D15" i="30" s="1"/>
  <c r="C15" i="30"/>
  <c r="W14" i="30" a="1"/>
  <c r="W14" i="30" s="1"/>
  <c r="V14" i="30" a="1"/>
  <c r="V14" i="30" s="1"/>
  <c r="U14" i="30" a="1"/>
  <c r="U14" i="30" s="1"/>
  <c r="T14" i="30" a="1"/>
  <c r="T14" i="30" s="1"/>
  <c r="S14" i="30" a="1"/>
  <c r="S14" i="30" s="1"/>
  <c r="R14" i="30" a="1"/>
  <c r="R14" i="30" s="1"/>
  <c r="Q14" i="30" a="1"/>
  <c r="Q14" i="30" s="1"/>
  <c r="P14" i="30" a="1"/>
  <c r="P14" i="30" s="1"/>
  <c r="O14" i="30" a="1"/>
  <c r="O14" i="30" s="1"/>
  <c r="N14" i="30" a="1"/>
  <c r="N14" i="30" s="1"/>
  <c r="M14" i="30" a="1"/>
  <c r="M14" i="30" s="1"/>
  <c r="L14" i="30" a="1"/>
  <c r="L14" i="30" s="1"/>
  <c r="K14" i="30" a="1"/>
  <c r="K14" i="30" s="1"/>
  <c r="J14" i="30" a="1"/>
  <c r="J14" i="30" s="1"/>
  <c r="I14" i="30" a="1"/>
  <c r="I14" i="30" s="1"/>
  <c r="H14" i="30" a="1"/>
  <c r="H14" i="30" s="1"/>
  <c r="G14" i="30" a="1"/>
  <c r="G14" i="30" s="1"/>
  <c r="F14" i="30" a="1"/>
  <c r="F14" i="30" s="1"/>
  <c r="E14" i="30" a="1"/>
  <c r="E14" i="30" s="1"/>
  <c r="D14" i="30" a="1"/>
  <c r="D14" i="30" s="1"/>
  <c r="C14" i="30"/>
  <c r="W13" i="30" a="1"/>
  <c r="W13" i="30" s="1"/>
  <c r="V13" i="30" a="1"/>
  <c r="V13" i="30" s="1"/>
  <c r="U13" i="30" a="1"/>
  <c r="U13" i="30" s="1"/>
  <c r="T13" i="30" a="1"/>
  <c r="T13" i="30" s="1"/>
  <c r="S13" i="30" a="1"/>
  <c r="S13" i="30" s="1"/>
  <c r="R13" i="30" a="1"/>
  <c r="R13" i="30" s="1"/>
  <c r="Q13" i="30" a="1"/>
  <c r="Q13" i="30" s="1"/>
  <c r="P13" i="30" a="1"/>
  <c r="P13" i="30" s="1"/>
  <c r="O13" i="30" a="1"/>
  <c r="O13" i="30" s="1"/>
  <c r="N13" i="30" a="1"/>
  <c r="N13" i="30" s="1"/>
  <c r="M13" i="30" a="1"/>
  <c r="M13" i="30" s="1"/>
  <c r="L13" i="30" a="1"/>
  <c r="L13" i="30" s="1"/>
  <c r="K13" i="30" a="1"/>
  <c r="K13" i="30" s="1"/>
  <c r="J13" i="30" a="1"/>
  <c r="J13" i="30" s="1"/>
  <c r="I13" i="30" a="1"/>
  <c r="I13" i="30" s="1"/>
  <c r="H13" i="30" a="1"/>
  <c r="H13" i="30" s="1"/>
  <c r="G13" i="30" a="1"/>
  <c r="G13" i="30" s="1"/>
  <c r="F13" i="30" a="1"/>
  <c r="F13" i="30" s="1"/>
  <c r="E13" i="30" a="1"/>
  <c r="E13" i="30" s="1"/>
  <c r="D13" i="30" a="1"/>
  <c r="D13" i="30" s="1"/>
  <c r="C13" i="30"/>
  <c r="C12" i="30"/>
  <c r="C11" i="30"/>
  <c r="C10" i="30"/>
  <c r="C4" i="30"/>
  <c r="W21" i="29" a="1"/>
  <c r="W21" i="29" s="1"/>
  <c r="V21" i="29" a="1"/>
  <c r="V21" i="29" s="1"/>
  <c r="U21" i="29" a="1"/>
  <c r="U21" i="29" s="1"/>
  <c r="T21" i="29" a="1"/>
  <c r="T21" i="29" s="1"/>
  <c r="S21" i="29" a="1"/>
  <c r="S21" i="29" s="1"/>
  <c r="R21" i="29" a="1"/>
  <c r="R21" i="29" s="1"/>
  <c r="Q21" i="29" a="1"/>
  <c r="Q21" i="29" s="1"/>
  <c r="P21" i="29" a="1"/>
  <c r="P21" i="29" s="1"/>
  <c r="O21" i="29" a="1"/>
  <c r="O21" i="29" s="1"/>
  <c r="N21" i="29" a="1"/>
  <c r="N21" i="29" s="1"/>
  <c r="M21" i="29" a="1"/>
  <c r="M21" i="29" s="1"/>
  <c r="L21" i="29" a="1"/>
  <c r="L21" i="29" s="1"/>
  <c r="K21" i="29" a="1"/>
  <c r="K21" i="29" s="1"/>
  <c r="J21" i="29" a="1"/>
  <c r="J21" i="29" s="1"/>
  <c r="I21" i="29" a="1"/>
  <c r="I21" i="29" s="1"/>
  <c r="H21" i="29" a="1"/>
  <c r="H21" i="29" s="1"/>
  <c r="G21" i="29" a="1"/>
  <c r="G21" i="29" s="1"/>
  <c r="F21" i="29" a="1"/>
  <c r="F21" i="29" s="1"/>
  <c r="E21" i="29" a="1"/>
  <c r="E21" i="29" s="1"/>
  <c r="D21" i="29" a="1"/>
  <c r="D21" i="29" s="1"/>
  <c r="C21" i="29"/>
  <c r="W20" i="29" a="1"/>
  <c r="W20" i="29" s="1"/>
  <c r="V20" i="29" a="1"/>
  <c r="V20" i="29" s="1"/>
  <c r="U20" i="29" a="1"/>
  <c r="U20" i="29" s="1"/>
  <c r="T20" i="29" a="1"/>
  <c r="T20" i="29" s="1"/>
  <c r="S20" i="29" a="1"/>
  <c r="S20" i="29" s="1"/>
  <c r="R20" i="29" a="1"/>
  <c r="R20" i="29" s="1"/>
  <c r="Q20" i="29" a="1"/>
  <c r="Q20" i="29" s="1"/>
  <c r="P20" i="29" a="1"/>
  <c r="P20" i="29" s="1"/>
  <c r="O20" i="29" a="1"/>
  <c r="O20" i="29" s="1"/>
  <c r="N20" i="29" a="1"/>
  <c r="N20" i="29" s="1"/>
  <c r="M20" i="29" a="1"/>
  <c r="M20" i="29" s="1"/>
  <c r="L20" i="29" a="1"/>
  <c r="L20" i="29" s="1"/>
  <c r="K20" i="29" a="1"/>
  <c r="K20" i="29" s="1"/>
  <c r="J20" i="29" a="1"/>
  <c r="J20" i="29" s="1"/>
  <c r="I20" i="29" a="1"/>
  <c r="I20" i="29" s="1"/>
  <c r="H20" i="29" a="1"/>
  <c r="H20" i="29" s="1"/>
  <c r="G20" i="29" a="1"/>
  <c r="G20" i="29" s="1"/>
  <c r="F20" i="29" a="1"/>
  <c r="F20" i="29" s="1"/>
  <c r="E20" i="29" a="1"/>
  <c r="E20" i="29" s="1"/>
  <c r="D20" i="29" a="1"/>
  <c r="D20" i="29" s="1"/>
  <c r="C20" i="29"/>
  <c r="W19" i="29" a="1"/>
  <c r="W19" i="29" s="1"/>
  <c r="V19" i="29" a="1"/>
  <c r="V19" i="29" s="1"/>
  <c r="U19" i="29" a="1"/>
  <c r="U19" i="29" s="1"/>
  <c r="T19" i="29" a="1"/>
  <c r="T19" i="29" s="1"/>
  <c r="S19" i="29" a="1"/>
  <c r="S19" i="29" s="1"/>
  <c r="R19" i="29" a="1"/>
  <c r="R19" i="29" s="1"/>
  <c r="Q19" i="29" a="1"/>
  <c r="Q19" i="29" s="1"/>
  <c r="P19" i="29" a="1"/>
  <c r="P19" i="29" s="1"/>
  <c r="O19" i="29" a="1"/>
  <c r="O19" i="29" s="1"/>
  <c r="N19" i="29" a="1"/>
  <c r="N19" i="29" s="1"/>
  <c r="M19" i="29" a="1"/>
  <c r="M19" i="29" s="1"/>
  <c r="L19" i="29" a="1"/>
  <c r="L19" i="29" s="1"/>
  <c r="K19" i="29" a="1"/>
  <c r="K19" i="29" s="1"/>
  <c r="J19" i="29" a="1"/>
  <c r="J19" i="29" s="1"/>
  <c r="I19" i="29" a="1"/>
  <c r="I19" i="29" s="1"/>
  <c r="H19" i="29" a="1"/>
  <c r="H19" i="29" s="1"/>
  <c r="G19" i="29" a="1"/>
  <c r="G19" i="29" s="1"/>
  <c r="F19" i="29" a="1"/>
  <c r="F19" i="29" s="1"/>
  <c r="E19" i="29" a="1"/>
  <c r="E19" i="29" s="1"/>
  <c r="D19" i="29" a="1"/>
  <c r="D19" i="29" s="1"/>
  <c r="C19" i="29"/>
  <c r="W18" i="29" a="1"/>
  <c r="W18" i="29" s="1"/>
  <c r="V18" i="29" a="1"/>
  <c r="V18" i="29" s="1"/>
  <c r="U18" i="29" a="1"/>
  <c r="U18" i="29" s="1"/>
  <c r="T18" i="29" a="1"/>
  <c r="T18" i="29" s="1"/>
  <c r="S18" i="29" a="1"/>
  <c r="S18" i="29" s="1"/>
  <c r="R18" i="29" a="1"/>
  <c r="R18" i="29" s="1"/>
  <c r="Q18" i="29" a="1"/>
  <c r="Q18" i="29" s="1"/>
  <c r="P18" i="29" a="1"/>
  <c r="P18" i="29" s="1"/>
  <c r="O18" i="29" a="1"/>
  <c r="O18" i="29" s="1"/>
  <c r="N18" i="29" a="1"/>
  <c r="N18" i="29" s="1"/>
  <c r="M18" i="29" a="1"/>
  <c r="M18" i="29" s="1"/>
  <c r="L18" i="29" a="1"/>
  <c r="L18" i="29" s="1"/>
  <c r="K18" i="29" a="1"/>
  <c r="K18" i="29" s="1"/>
  <c r="J18" i="29" a="1"/>
  <c r="J18" i="29" s="1"/>
  <c r="I18" i="29" a="1"/>
  <c r="I18" i="29" s="1"/>
  <c r="H18" i="29" a="1"/>
  <c r="H18" i="29" s="1"/>
  <c r="G18" i="29" a="1"/>
  <c r="G18" i="29" s="1"/>
  <c r="F18" i="29" a="1"/>
  <c r="F18" i="29" s="1"/>
  <c r="E18" i="29" a="1"/>
  <c r="E18" i="29" s="1"/>
  <c r="D18" i="29" a="1"/>
  <c r="D18" i="29" s="1"/>
  <c r="C18" i="29"/>
  <c r="W17" i="29" a="1"/>
  <c r="W17" i="29" s="1"/>
  <c r="V17" i="29" a="1"/>
  <c r="V17" i="29" s="1"/>
  <c r="U17" i="29" a="1"/>
  <c r="U17" i="29" s="1"/>
  <c r="T17" i="29" a="1"/>
  <c r="T17" i="29" s="1"/>
  <c r="S17" i="29" a="1"/>
  <c r="S17" i="29" s="1"/>
  <c r="R17" i="29" a="1"/>
  <c r="R17" i="29" s="1"/>
  <c r="Q17" i="29" a="1"/>
  <c r="Q17" i="29" s="1"/>
  <c r="P17" i="29" a="1"/>
  <c r="P17" i="29" s="1"/>
  <c r="O17" i="29" a="1"/>
  <c r="O17" i="29" s="1"/>
  <c r="N17" i="29" a="1"/>
  <c r="N17" i="29" s="1"/>
  <c r="M17" i="29" a="1"/>
  <c r="M17" i="29" s="1"/>
  <c r="L17" i="29" a="1"/>
  <c r="L17" i="29" s="1"/>
  <c r="K17" i="29" a="1"/>
  <c r="K17" i="29" s="1"/>
  <c r="J17" i="29" a="1"/>
  <c r="J17" i="29" s="1"/>
  <c r="I17" i="29" a="1"/>
  <c r="I17" i="29" s="1"/>
  <c r="H17" i="29" a="1"/>
  <c r="H17" i="29" s="1"/>
  <c r="G17" i="29" a="1"/>
  <c r="G17" i="29" s="1"/>
  <c r="F17" i="29" a="1"/>
  <c r="F17" i="29" s="1"/>
  <c r="E17" i="29" a="1"/>
  <c r="E17" i="29" s="1"/>
  <c r="D17" i="29" a="1"/>
  <c r="D17" i="29" s="1"/>
  <c r="C17" i="29"/>
  <c r="W16" i="29" a="1"/>
  <c r="W16" i="29" s="1"/>
  <c r="V16" i="29" a="1"/>
  <c r="V16" i="29" s="1"/>
  <c r="U16" i="29" a="1"/>
  <c r="U16" i="29" s="1"/>
  <c r="T16" i="29" a="1"/>
  <c r="T16" i="29" s="1"/>
  <c r="S16" i="29" a="1"/>
  <c r="S16" i="29" s="1"/>
  <c r="R16" i="29" a="1"/>
  <c r="R16" i="29" s="1"/>
  <c r="Q16" i="29" a="1"/>
  <c r="Q16" i="29" s="1"/>
  <c r="P16" i="29" a="1"/>
  <c r="P16" i="29" s="1"/>
  <c r="O16" i="29" a="1"/>
  <c r="O16" i="29" s="1"/>
  <c r="N16" i="29" a="1"/>
  <c r="N16" i="29" s="1"/>
  <c r="M16" i="29" a="1"/>
  <c r="M16" i="29" s="1"/>
  <c r="L16" i="29" a="1"/>
  <c r="L16" i="29" s="1"/>
  <c r="K16" i="29" a="1"/>
  <c r="K16" i="29" s="1"/>
  <c r="J16" i="29" a="1"/>
  <c r="J16" i="29" s="1"/>
  <c r="I16" i="29" a="1"/>
  <c r="I16" i="29" s="1"/>
  <c r="H16" i="29" a="1"/>
  <c r="H16" i="29" s="1"/>
  <c r="G16" i="29" a="1"/>
  <c r="G16" i="29" s="1"/>
  <c r="F16" i="29" a="1"/>
  <c r="F16" i="29" s="1"/>
  <c r="E16" i="29" a="1"/>
  <c r="E16" i="29" s="1"/>
  <c r="D16" i="29" a="1"/>
  <c r="D16" i="29" s="1"/>
  <c r="C16" i="29"/>
  <c r="W15" i="29" a="1"/>
  <c r="W15" i="29" s="1"/>
  <c r="V15" i="29" a="1"/>
  <c r="V15" i="29" s="1"/>
  <c r="U15" i="29" a="1"/>
  <c r="U15" i="29" s="1"/>
  <c r="T15" i="29" a="1"/>
  <c r="T15" i="29" s="1"/>
  <c r="S15" i="29" a="1"/>
  <c r="S15" i="29" s="1"/>
  <c r="R15" i="29" a="1"/>
  <c r="R15" i="29" s="1"/>
  <c r="Q15" i="29" a="1"/>
  <c r="Q15" i="29" s="1"/>
  <c r="P15" i="29" a="1"/>
  <c r="P15" i="29" s="1"/>
  <c r="O15" i="29" a="1"/>
  <c r="O15" i="29" s="1"/>
  <c r="N15" i="29" a="1"/>
  <c r="N15" i="29" s="1"/>
  <c r="M15" i="29" a="1"/>
  <c r="M15" i="29" s="1"/>
  <c r="L15" i="29" a="1"/>
  <c r="L15" i="29" s="1"/>
  <c r="K15" i="29" a="1"/>
  <c r="K15" i="29" s="1"/>
  <c r="J15" i="29" a="1"/>
  <c r="J15" i="29" s="1"/>
  <c r="I15" i="29" a="1"/>
  <c r="I15" i="29" s="1"/>
  <c r="H15" i="29" a="1"/>
  <c r="H15" i="29" s="1"/>
  <c r="G15" i="29" a="1"/>
  <c r="G15" i="29" s="1"/>
  <c r="F15" i="29" a="1"/>
  <c r="F15" i="29" s="1"/>
  <c r="E15" i="29" a="1"/>
  <c r="E15" i="29" s="1"/>
  <c r="D15" i="29" a="1"/>
  <c r="D15" i="29" s="1"/>
  <c r="C15" i="29"/>
  <c r="W14" i="29" a="1"/>
  <c r="W14" i="29" s="1"/>
  <c r="V14" i="29" a="1"/>
  <c r="V14" i="29" s="1"/>
  <c r="U14" i="29" a="1"/>
  <c r="U14" i="29" s="1"/>
  <c r="T14" i="29" a="1"/>
  <c r="T14" i="29" s="1"/>
  <c r="S14" i="29" a="1"/>
  <c r="S14" i="29" s="1"/>
  <c r="R14" i="29" a="1"/>
  <c r="R14" i="29" s="1"/>
  <c r="Q14" i="29" a="1"/>
  <c r="Q14" i="29" s="1"/>
  <c r="P14" i="29" a="1"/>
  <c r="P14" i="29" s="1"/>
  <c r="O14" i="29" a="1"/>
  <c r="O14" i="29" s="1"/>
  <c r="N14" i="29" a="1"/>
  <c r="N14" i="29" s="1"/>
  <c r="M14" i="29" a="1"/>
  <c r="M14" i="29" s="1"/>
  <c r="L14" i="29" a="1"/>
  <c r="L14" i="29" s="1"/>
  <c r="K14" i="29" a="1"/>
  <c r="K14" i="29" s="1"/>
  <c r="J14" i="29" a="1"/>
  <c r="J14" i="29" s="1"/>
  <c r="I14" i="29" a="1"/>
  <c r="I14" i="29" s="1"/>
  <c r="H14" i="29" a="1"/>
  <c r="H14" i="29" s="1"/>
  <c r="G14" i="29" a="1"/>
  <c r="G14" i="29" s="1"/>
  <c r="F14" i="29" a="1"/>
  <c r="F14" i="29" s="1"/>
  <c r="E14" i="29" a="1"/>
  <c r="E14" i="29" s="1"/>
  <c r="D14" i="29" a="1"/>
  <c r="D14" i="29" s="1"/>
  <c r="C14" i="29"/>
  <c r="W13" i="29" a="1"/>
  <c r="W13" i="29" s="1"/>
  <c r="V13" i="29" a="1"/>
  <c r="V13" i="29" s="1"/>
  <c r="U13" i="29" a="1"/>
  <c r="U13" i="29" s="1"/>
  <c r="T13" i="29" a="1"/>
  <c r="T13" i="29" s="1"/>
  <c r="S13" i="29" a="1"/>
  <c r="S13" i="29" s="1"/>
  <c r="R13" i="29" a="1"/>
  <c r="R13" i="29" s="1"/>
  <c r="Q13" i="29" a="1"/>
  <c r="Q13" i="29" s="1"/>
  <c r="P13" i="29" a="1"/>
  <c r="P13" i="29" s="1"/>
  <c r="O13" i="29" a="1"/>
  <c r="O13" i="29" s="1"/>
  <c r="N13" i="29" a="1"/>
  <c r="N13" i="29" s="1"/>
  <c r="M13" i="29" a="1"/>
  <c r="M13" i="29" s="1"/>
  <c r="L13" i="29" a="1"/>
  <c r="L13" i="29" s="1"/>
  <c r="K13" i="29" a="1"/>
  <c r="K13" i="29" s="1"/>
  <c r="J13" i="29" a="1"/>
  <c r="J13" i="29" s="1"/>
  <c r="I13" i="29" a="1"/>
  <c r="I13" i="29" s="1"/>
  <c r="H13" i="29" a="1"/>
  <c r="H13" i="29" s="1"/>
  <c r="G13" i="29" a="1"/>
  <c r="G13" i="29" s="1"/>
  <c r="F13" i="29" a="1"/>
  <c r="F13" i="29" s="1"/>
  <c r="E13" i="29" a="1"/>
  <c r="E13" i="29" s="1"/>
  <c r="D13" i="29" a="1"/>
  <c r="D13" i="29" s="1"/>
  <c r="C13" i="29"/>
  <c r="W12" i="29" a="1"/>
  <c r="W12" i="29" s="1"/>
  <c r="V12" i="29" a="1"/>
  <c r="V12" i="29" s="1"/>
  <c r="U12" i="29" a="1"/>
  <c r="U12" i="29" s="1"/>
  <c r="T12" i="29" a="1"/>
  <c r="T12" i="29" s="1"/>
  <c r="S12" i="29" a="1"/>
  <c r="S12" i="29" s="1"/>
  <c r="R12" i="29" a="1"/>
  <c r="R12" i="29" s="1"/>
  <c r="Q12" i="29" a="1"/>
  <c r="Q12" i="29" s="1"/>
  <c r="P12" i="29" a="1"/>
  <c r="P12" i="29" s="1"/>
  <c r="O12" i="29" a="1"/>
  <c r="O12" i="29" s="1"/>
  <c r="N12" i="29" a="1"/>
  <c r="N12" i="29" s="1"/>
  <c r="M12" i="29" a="1"/>
  <c r="M12" i="29" s="1"/>
  <c r="L12" i="29" a="1"/>
  <c r="L12" i="29" s="1"/>
  <c r="K12" i="29" a="1"/>
  <c r="K12" i="29" s="1"/>
  <c r="J12" i="29" a="1"/>
  <c r="J12" i="29" s="1"/>
  <c r="I12" i="29" a="1"/>
  <c r="I12" i="29" s="1"/>
  <c r="H12" i="29" a="1"/>
  <c r="H12" i="29" s="1"/>
  <c r="G12" i="29" a="1"/>
  <c r="G12" i="29" s="1"/>
  <c r="F12" i="29" a="1"/>
  <c r="F12" i="29" s="1"/>
  <c r="E12" i="29" a="1"/>
  <c r="E12" i="29" s="1"/>
  <c r="D12" i="29" a="1"/>
  <c r="D12" i="29" s="1"/>
  <c r="C12" i="29"/>
  <c r="W11" i="29" a="1"/>
  <c r="W11" i="29" s="1"/>
  <c r="V11" i="29" a="1"/>
  <c r="V11" i="29" s="1"/>
  <c r="U11" i="29" a="1"/>
  <c r="U11" i="29" s="1"/>
  <c r="T11" i="29" a="1"/>
  <c r="T11" i="29" s="1"/>
  <c r="S11" i="29" a="1"/>
  <c r="S11" i="29" s="1"/>
  <c r="R11" i="29" a="1"/>
  <c r="R11" i="29" s="1"/>
  <c r="Q11" i="29" a="1"/>
  <c r="Q11" i="29" s="1"/>
  <c r="P11" i="29" a="1"/>
  <c r="P11" i="29" s="1"/>
  <c r="O11" i="29" a="1"/>
  <c r="O11" i="29" s="1"/>
  <c r="N11" i="29" a="1"/>
  <c r="N11" i="29" s="1"/>
  <c r="M11" i="29" a="1"/>
  <c r="M11" i="29" s="1"/>
  <c r="L11" i="29" a="1"/>
  <c r="L11" i="29" s="1"/>
  <c r="K11" i="29" a="1"/>
  <c r="K11" i="29" s="1"/>
  <c r="J11" i="29" a="1"/>
  <c r="J11" i="29" s="1"/>
  <c r="I11" i="29" a="1"/>
  <c r="I11" i="29" s="1"/>
  <c r="H11" i="29" a="1"/>
  <c r="H11" i="29" s="1"/>
  <c r="G11" i="29" a="1"/>
  <c r="G11" i="29" s="1"/>
  <c r="F11" i="29" a="1"/>
  <c r="F11" i="29" s="1"/>
  <c r="E11" i="29" a="1"/>
  <c r="E11" i="29" s="1"/>
  <c r="D11" i="29" a="1"/>
  <c r="D11" i="29" s="1"/>
  <c r="C11" i="29"/>
  <c r="W10" i="29" a="1"/>
  <c r="W10" i="29" s="1"/>
  <c r="V10" i="29" a="1"/>
  <c r="V10" i="29" s="1"/>
  <c r="U10" i="29" a="1"/>
  <c r="U10" i="29" s="1"/>
  <c r="T10" i="29" a="1"/>
  <c r="T10" i="29" s="1"/>
  <c r="S10" i="29" a="1"/>
  <c r="S10" i="29" s="1"/>
  <c r="R10" i="29" a="1"/>
  <c r="R10" i="29" s="1"/>
  <c r="Q10" i="29" a="1"/>
  <c r="Q10" i="29" s="1"/>
  <c r="P10" i="29" a="1"/>
  <c r="P10" i="29" s="1"/>
  <c r="O10" i="29" a="1"/>
  <c r="O10" i="29" s="1"/>
  <c r="N10" i="29" a="1"/>
  <c r="N10" i="29" s="1"/>
  <c r="M10" i="29" a="1"/>
  <c r="M10" i="29" s="1"/>
  <c r="L10" i="29" a="1"/>
  <c r="L10" i="29" s="1"/>
  <c r="K10" i="29" a="1"/>
  <c r="K10" i="29" s="1"/>
  <c r="J10" i="29" a="1"/>
  <c r="J10" i="29" s="1"/>
  <c r="I10" i="29" a="1"/>
  <c r="I10" i="29" s="1"/>
  <c r="H10" i="29" a="1"/>
  <c r="H10" i="29" s="1"/>
  <c r="G10" i="29" a="1"/>
  <c r="G10" i="29" s="1"/>
  <c r="F10" i="29" a="1"/>
  <c r="F10" i="29" s="1"/>
  <c r="E10" i="29" a="1"/>
  <c r="E10" i="29" s="1"/>
  <c r="D10" i="29" a="1"/>
  <c r="D10" i="29" s="1"/>
  <c r="C10" i="29"/>
  <c r="C9" i="29"/>
  <c r="C8" i="29"/>
  <c r="C7" i="29"/>
  <c r="C6" i="29"/>
  <c r="C5" i="29"/>
  <c r="C4" i="29"/>
  <c r="W21" i="28" a="1"/>
  <c r="W21" i="28" s="1"/>
  <c r="V21" i="28" a="1"/>
  <c r="V21" i="28" s="1"/>
  <c r="U21" i="28" a="1"/>
  <c r="U21" i="28" s="1"/>
  <c r="T21" i="28" a="1"/>
  <c r="T21" i="28" s="1"/>
  <c r="S21" i="28" a="1"/>
  <c r="S21" i="28" s="1"/>
  <c r="R21" i="28" a="1"/>
  <c r="R21" i="28" s="1"/>
  <c r="Q21" i="28" a="1"/>
  <c r="Q21" i="28" s="1"/>
  <c r="P21" i="28" a="1"/>
  <c r="P21" i="28" s="1"/>
  <c r="O21" i="28" a="1"/>
  <c r="O21" i="28" s="1"/>
  <c r="N21" i="28" a="1"/>
  <c r="N21" i="28" s="1"/>
  <c r="M21" i="28" a="1"/>
  <c r="M21" i="28" s="1"/>
  <c r="L21" i="28" a="1"/>
  <c r="L21" i="28" s="1"/>
  <c r="K21" i="28" a="1"/>
  <c r="K21" i="28" s="1"/>
  <c r="J21" i="28" a="1"/>
  <c r="J21" i="28" s="1"/>
  <c r="I21" i="28" a="1"/>
  <c r="I21" i="28" s="1"/>
  <c r="H21" i="28" a="1"/>
  <c r="H21" i="28" s="1"/>
  <c r="G21" i="28" a="1"/>
  <c r="G21" i="28" s="1"/>
  <c r="F21" i="28" a="1"/>
  <c r="F21" i="28" s="1"/>
  <c r="E21" i="28" a="1"/>
  <c r="E21" i="28" s="1"/>
  <c r="D21" i="28" a="1"/>
  <c r="D21" i="28" s="1"/>
  <c r="C21" i="28"/>
  <c r="W20" i="28" a="1"/>
  <c r="W20" i="28" s="1"/>
  <c r="V20" i="28" a="1"/>
  <c r="V20" i="28" s="1"/>
  <c r="U20" i="28" a="1"/>
  <c r="U20" i="28" s="1"/>
  <c r="T20" i="28" a="1"/>
  <c r="T20" i="28" s="1"/>
  <c r="S20" i="28" a="1"/>
  <c r="S20" i="28" s="1"/>
  <c r="R20" i="28" a="1"/>
  <c r="R20" i="28" s="1"/>
  <c r="Q20" i="28" a="1"/>
  <c r="Q20" i="28" s="1"/>
  <c r="P20" i="28" a="1"/>
  <c r="P20" i="28" s="1"/>
  <c r="O20" i="28" a="1"/>
  <c r="O20" i="28" s="1"/>
  <c r="N20" i="28" a="1"/>
  <c r="N20" i="28" s="1"/>
  <c r="M20" i="28" a="1"/>
  <c r="M20" i="28" s="1"/>
  <c r="L20" i="28" a="1"/>
  <c r="L20" i="28" s="1"/>
  <c r="K20" i="28" a="1"/>
  <c r="K20" i="28" s="1"/>
  <c r="J20" i="28" a="1"/>
  <c r="J20" i="28" s="1"/>
  <c r="I20" i="28" a="1"/>
  <c r="I20" i="28" s="1"/>
  <c r="H20" i="28" a="1"/>
  <c r="H20" i="28" s="1"/>
  <c r="G20" i="28" a="1"/>
  <c r="G20" i="28" s="1"/>
  <c r="F20" i="28" a="1"/>
  <c r="F20" i="28" s="1"/>
  <c r="E20" i="28" a="1"/>
  <c r="E20" i="28" s="1"/>
  <c r="D20" i="28" a="1"/>
  <c r="D20" i="28" s="1"/>
  <c r="C20" i="28"/>
  <c r="W19" i="28" a="1"/>
  <c r="W19" i="28" s="1"/>
  <c r="V19" i="28" a="1"/>
  <c r="V19" i="28" s="1"/>
  <c r="U19" i="28" a="1"/>
  <c r="U19" i="28" s="1"/>
  <c r="T19" i="28" a="1"/>
  <c r="T19" i="28" s="1"/>
  <c r="S19" i="28" a="1"/>
  <c r="S19" i="28" s="1"/>
  <c r="R19" i="28" a="1"/>
  <c r="R19" i="28" s="1"/>
  <c r="Q19" i="28" a="1"/>
  <c r="Q19" i="28" s="1"/>
  <c r="P19" i="28" a="1"/>
  <c r="P19" i="28" s="1"/>
  <c r="O19" i="28" a="1"/>
  <c r="O19" i="28" s="1"/>
  <c r="N19" i="28" a="1"/>
  <c r="N19" i="28" s="1"/>
  <c r="M19" i="28" a="1"/>
  <c r="M19" i="28" s="1"/>
  <c r="L19" i="28" a="1"/>
  <c r="L19" i="28" s="1"/>
  <c r="K19" i="28" a="1"/>
  <c r="K19" i="28" s="1"/>
  <c r="J19" i="28" a="1"/>
  <c r="J19" i="28" s="1"/>
  <c r="I19" i="28" a="1"/>
  <c r="I19" i="28" s="1"/>
  <c r="H19" i="28" a="1"/>
  <c r="H19" i="28" s="1"/>
  <c r="G19" i="28" a="1"/>
  <c r="G19" i="28" s="1"/>
  <c r="F19" i="28" a="1"/>
  <c r="F19" i="28" s="1"/>
  <c r="E19" i="28" a="1"/>
  <c r="E19" i="28" s="1"/>
  <c r="D19" i="28" a="1"/>
  <c r="D19" i="28" s="1"/>
  <c r="C19" i="28"/>
  <c r="W18" i="28" a="1"/>
  <c r="W18" i="28" s="1"/>
  <c r="V18" i="28" a="1"/>
  <c r="V18" i="28" s="1"/>
  <c r="U18" i="28" a="1"/>
  <c r="U18" i="28" s="1"/>
  <c r="T18" i="28" a="1"/>
  <c r="T18" i="28" s="1"/>
  <c r="S18" i="28" a="1"/>
  <c r="S18" i="28" s="1"/>
  <c r="R18" i="28" a="1"/>
  <c r="R18" i="28" s="1"/>
  <c r="Q18" i="28" a="1"/>
  <c r="Q18" i="28" s="1"/>
  <c r="P18" i="28" a="1"/>
  <c r="P18" i="28" s="1"/>
  <c r="O18" i="28" a="1"/>
  <c r="O18" i="28" s="1"/>
  <c r="N18" i="28" a="1"/>
  <c r="N18" i="28" s="1"/>
  <c r="M18" i="28" a="1"/>
  <c r="M18" i="28" s="1"/>
  <c r="L18" i="28" a="1"/>
  <c r="L18" i="28" s="1"/>
  <c r="K18" i="28" a="1"/>
  <c r="K18" i="28" s="1"/>
  <c r="J18" i="28" a="1"/>
  <c r="J18" i="28" s="1"/>
  <c r="I18" i="28" a="1"/>
  <c r="I18" i="28" s="1"/>
  <c r="H18" i="28" a="1"/>
  <c r="H18" i="28" s="1"/>
  <c r="G18" i="28" a="1"/>
  <c r="G18" i="28" s="1"/>
  <c r="F18" i="28" a="1"/>
  <c r="F18" i="28" s="1"/>
  <c r="E18" i="28" a="1"/>
  <c r="E18" i="28" s="1"/>
  <c r="D18" i="28" a="1"/>
  <c r="D18" i="28" s="1"/>
  <c r="C18" i="28"/>
  <c r="W17" i="28" a="1"/>
  <c r="W17" i="28" s="1"/>
  <c r="V17" i="28" a="1"/>
  <c r="V17" i="28" s="1"/>
  <c r="U17" i="28" a="1"/>
  <c r="U17" i="28" s="1"/>
  <c r="T17" i="28" a="1"/>
  <c r="T17" i="28" s="1"/>
  <c r="S17" i="28" a="1"/>
  <c r="S17" i="28" s="1"/>
  <c r="R17" i="28" a="1"/>
  <c r="R17" i="28" s="1"/>
  <c r="Q17" i="28" a="1"/>
  <c r="Q17" i="28" s="1"/>
  <c r="P17" i="28" a="1"/>
  <c r="P17" i="28" s="1"/>
  <c r="O17" i="28" a="1"/>
  <c r="O17" i="28" s="1"/>
  <c r="N17" i="28" a="1"/>
  <c r="N17" i="28" s="1"/>
  <c r="M17" i="28" a="1"/>
  <c r="M17" i="28" s="1"/>
  <c r="L17" i="28" a="1"/>
  <c r="L17" i="28" s="1"/>
  <c r="K17" i="28" a="1"/>
  <c r="K17" i="28" s="1"/>
  <c r="J17" i="28" a="1"/>
  <c r="J17" i="28" s="1"/>
  <c r="I17" i="28" a="1"/>
  <c r="I17" i="28" s="1"/>
  <c r="H17" i="28" a="1"/>
  <c r="H17" i="28" s="1"/>
  <c r="G17" i="28" a="1"/>
  <c r="G17" i="28" s="1"/>
  <c r="F17" i="28" a="1"/>
  <c r="F17" i="28" s="1"/>
  <c r="E17" i="28" a="1"/>
  <c r="E17" i="28" s="1"/>
  <c r="D17" i="28" a="1"/>
  <c r="D17" i="28" s="1"/>
  <c r="C17" i="28"/>
  <c r="W16" i="28" a="1"/>
  <c r="W16" i="28" s="1"/>
  <c r="V16" i="28" a="1"/>
  <c r="V16" i="28" s="1"/>
  <c r="U16" i="28" a="1"/>
  <c r="U16" i="28" s="1"/>
  <c r="T16" i="28" a="1"/>
  <c r="T16" i="28" s="1"/>
  <c r="S16" i="28" a="1"/>
  <c r="S16" i="28" s="1"/>
  <c r="R16" i="28" a="1"/>
  <c r="R16" i="28" s="1"/>
  <c r="Q16" i="28" a="1"/>
  <c r="Q16" i="28" s="1"/>
  <c r="P16" i="28" a="1"/>
  <c r="P16" i="28" s="1"/>
  <c r="O16" i="28" a="1"/>
  <c r="O16" i="28" s="1"/>
  <c r="N16" i="28" a="1"/>
  <c r="N16" i="28" s="1"/>
  <c r="M16" i="28" a="1"/>
  <c r="M16" i="28" s="1"/>
  <c r="L16" i="28" a="1"/>
  <c r="L16" i="28" s="1"/>
  <c r="K16" i="28" a="1"/>
  <c r="K16" i="28" s="1"/>
  <c r="J16" i="28" a="1"/>
  <c r="J16" i="28" s="1"/>
  <c r="I16" i="28" a="1"/>
  <c r="I16" i="28" s="1"/>
  <c r="H16" i="28" a="1"/>
  <c r="H16" i="28" s="1"/>
  <c r="G16" i="28" a="1"/>
  <c r="G16" i="28" s="1"/>
  <c r="F16" i="28" a="1"/>
  <c r="F16" i="28" s="1"/>
  <c r="E16" i="28" a="1"/>
  <c r="E16" i="28" s="1"/>
  <c r="D16" i="28" a="1"/>
  <c r="D16" i="28" s="1"/>
  <c r="C16" i="28"/>
  <c r="W15" i="28" a="1"/>
  <c r="W15" i="28" s="1"/>
  <c r="V15" i="28" a="1"/>
  <c r="V15" i="28" s="1"/>
  <c r="U15" i="28" a="1"/>
  <c r="U15" i="28" s="1"/>
  <c r="T15" i="28" a="1"/>
  <c r="T15" i="28" s="1"/>
  <c r="S15" i="28" a="1"/>
  <c r="S15" i="28" s="1"/>
  <c r="R15" i="28" a="1"/>
  <c r="R15" i="28" s="1"/>
  <c r="Q15" i="28" a="1"/>
  <c r="Q15" i="28" s="1"/>
  <c r="P15" i="28" a="1"/>
  <c r="P15" i="28" s="1"/>
  <c r="O15" i="28" a="1"/>
  <c r="O15" i="28" s="1"/>
  <c r="N15" i="28" a="1"/>
  <c r="N15" i="28" s="1"/>
  <c r="M15" i="28" a="1"/>
  <c r="M15" i="28" s="1"/>
  <c r="L15" i="28" a="1"/>
  <c r="L15" i="28" s="1"/>
  <c r="K15" i="28" a="1"/>
  <c r="K15" i="28" s="1"/>
  <c r="J15" i="28" a="1"/>
  <c r="J15" i="28" s="1"/>
  <c r="I15" i="28" a="1"/>
  <c r="I15" i="28" s="1"/>
  <c r="H15" i="28" a="1"/>
  <c r="H15" i="28" s="1"/>
  <c r="G15" i="28" a="1"/>
  <c r="G15" i="28" s="1"/>
  <c r="F15" i="28" a="1"/>
  <c r="F15" i="28" s="1"/>
  <c r="E15" i="28" a="1"/>
  <c r="E15" i="28" s="1"/>
  <c r="D15" i="28" a="1"/>
  <c r="D15" i="28" s="1"/>
  <c r="C15" i="28"/>
  <c r="W14" i="28" a="1"/>
  <c r="W14" i="28" s="1"/>
  <c r="V14" i="28" a="1"/>
  <c r="V14" i="28" s="1"/>
  <c r="U14" i="28" a="1"/>
  <c r="U14" i="28" s="1"/>
  <c r="T14" i="28" a="1"/>
  <c r="T14" i="28" s="1"/>
  <c r="S14" i="28" a="1"/>
  <c r="S14" i="28" s="1"/>
  <c r="R14" i="28" a="1"/>
  <c r="R14" i="28" s="1"/>
  <c r="Q14" i="28" a="1"/>
  <c r="Q14" i="28" s="1"/>
  <c r="P14" i="28" a="1"/>
  <c r="P14" i="28" s="1"/>
  <c r="O14" i="28" a="1"/>
  <c r="O14" i="28" s="1"/>
  <c r="N14" i="28" a="1"/>
  <c r="N14" i="28" s="1"/>
  <c r="M14" i="28" a="1"/>
  <c r="M14" i="28" s="1"/>
  <c r="L14" i="28" a="1"/>
  <c r="L14" i="28" s="1"/>
  <c r="K14" i="28" a="1"/>
  <c r="K14" i="28" s="1"/>
  <c r="J14" i="28" a="1"/>
  <c r="J14" i="28" s="1"/>
  <c r="I14" i="28" a="1"/>
  <c r="I14" i="28" s="1"/>
  <c r="H14" i="28" a="1"/>
  <c r="H14" i="28" s="1"/>
  <c r="G14" i="28" a="1"/>
  <c r="G14" i="28" s="1"/>
  <c r="F14" i="28" a="1"/>
  <c r="F14" i="28" s="1"/>
  <c r="E14" i="28" a="1"/>
  <c r="E14" i="28" s="1"/>
  <c r="D14" i="28" a="1"/>
  <c r="D14" i="28" s="1"/>
  <c r="C14" i="28"/>
  <c r="W13" i="28" a="1"/>
  <c r="W13" i="28" s="1"/>
  <c r="V13" i="28" a="1"/>
  <c r="V13" i="28" s="1"/>
  <c r="U13" i="28" a="1"/>
  <c r="U13" i="28" s="1"/>
  <c r="T13" i="28" a="1"/>
  <c r="T13" i="28" s="1"/>
  <c r="S13" i="28" a="1"/>
  <c r="S13" i="28" s="1"/>
  <c r="R13" i="28" a="1"/>
  <c r="R13" i="28" s="1"/>
  <c r="Q13" i="28" a="1"/>
  <c r="Q13" i="28" s="1"/>
  <c r="P13" i="28" a="1"/>
  <c r="P13" i="28" s="1"/>
  <c r="O13" i="28" a="1"/>
  <c r="O13" i="28" s="1"/>
  <c r="N13" i="28" a="1"/>
  <c r="N13" i="28" s="1"/>
  <c r="M13" i="28" a="1"/>
  <c r="M13" i="28" s="1"/>
  <c r="L13" i="28" a="1"/>
  <c r="L13" i="28" s="1"/>
  <c r="K13" i="28" a="1"/>
  <c r="K13" i="28" s="1"/>
  <c r="J13" i="28" a="1"/>
  <c r="J13" i="28" s="1"/>
  <c r="I13" i="28" a="1"/>
  <c r="I13" i="28" s="1"/>
  <c r="H13" i="28" a="1"/>
  <c r="H13" i="28" s="1"/>
  <c r="G13" i="28" a="1"/>
  <c r="G13" i="28" s="1"/>
  <c r="F13" i="28" a="1"/>
  <c r="F13" i="28" s="1"/>
  <c r="E13" i="28" a="1"/>
  <c r="E13" i="28" s="1"/>
  <c r="D13" i="28" a="1"/>
  <c r="D13" i="28" s="1"/>
  <c r="C13" i="28"/>
  <c r="W12" i="28" a="1"/>
  <c r="W12" i="28" s="1"/>
  <c r="V12" i="28" a="1"/>
  <c r="V12" i="28" s="1"/>
  <c r="U12" i="28" a="1"/>
  <c r="U12" i="28" s="1"/>
  <c r="T12" i="28" a="1"/>
  <c r="T12" i="28" s="1"/>
  <c r="S12" i="28" a="1"/>
  <c r="S12" i="28" s="1"/>
  <c r="R12" i="28" a="1"/>
  <c r="R12" i="28" s="1"/>
  <c r="Q12" i="28" a="1"/>
  <c r="Q12" i="28" s="1"/>
  <c r="P12" i="28" a="1"/>
  <c r="P12" i="28" s="1"/>
  <c r="O12" i="28" a="1"/>
  <c r="O12" i="28" s="1"/>
  <c r="N12" i="28" a="1"/>
  <c r="N12" i="28" s="1"/>
  <c r="M12" i="28" a="1"/>
  <c r="M12" i="28" s="1"/>
  <c r="L12" i="28" a="1"/>
  <c r="L12" i="28" s="1"/>
  <c r="K12" i="28" a="1"/>
  <c r="K12" i="28" s="1"/>
  <c r="J12" i="28" a="1"/>
  <c r="J12" i="28" s="1"/>
  <c r="I12" i="28" a="1"/>
  <c r="I12" i="28" s="1"/>
  <c r="H12" i="28" a="1"/>
  <c r="H12" i="28" s="1"/>
  <c r="G12" i="28" a="1"/>
  <c r="G12" i="28" s="1"/>
  <c r="F12" i="28" a="1"/>
  <c r="F12" i="28" s="1"/>
  <c r="E12" i="28" a="1"/>
  <c r="E12" i="28" s="1"/>
  <c r="D12" i="28" a="1"/>
  <c r="D12" i="28" s="1"/>
  <c r="C12" i="28"/>
  <c r="W11" i="28" a="1"/>
  <c r="W11" i="28" s="1"/>
  <c r="V11" i="28" a="1"/>
  <c r="V11" i="28" s="1"/>
  <c r="U11" i="28" a="1"/>
  <c r="U11" i="28" s="1"/>
  <c r="T11" i="28" a="1"/>
  <c r="T11" i="28" s="1"/>
  <c r="S11" i="28" a="1"/>
  <c r="S11" i="28" s="1"/>
  <c r="R11" i="28" a="1"/>
  <c r="R11" i="28" s="1"/>
  <c r="Q11" i="28" a="1"/>
  <c r="Q11" i="28" s="1"/>
  <c r="P11" i="28" a="1"/>
  <c r="P11" i="28" s="1"/>
  <c r="O11" i="28" a="1"/>
  <c r="O11" i="28" s="1"/>
  <c r="N11" i="28" a="1"/>
  <c r="N11" i="28" s="1"/>
  <c r="M11" i="28" a="1"/>
  <c r="M11" i="28" s="1"/>
  <c r="L11" i="28" a="1"/>
  <c r="L11" i="28" s="1"/>
  <c r="K11" i="28" a="1"/>
  <c r="K11" i="28" s="1"/>
  <c r="J11" i="28" a="1"/>
  <c r="J11" i="28" s="1"/>
  <c r="I11" i="28" a="1"/>
  <c r="I11" i="28" s="1"/>
  <c r="H11" i="28" a="1"/>
  <c r="H11" i="28" s="1"/>
  <c r="G11" i="28" a="1"/>
  <c r="G11" i="28" s="1"/>
  <c r="F11" i="28" a="1"/>
  <c r="F11" i="28" s="1"/>
  <c r="E11" i="28" a="1"/>
  <c r="E11" i="28" s="1"/>
  <c r="D11" i="28" a="1"/>
  <c r="D11" i="28" s="1"/>
  <c r="C11" i="28"/>
  <c r="W10" i="28" a="1"/>
  <c r="W10" i="28" s="1"/>
  <c r="V10" i="28" a="1"/>
  <c r="V10" i="28" s="1"/>
  <c r="U10" i="28" a="1"/>
  <c r="U10" i="28" s="1"/>
  <c r="T10" i="28" a="1"/>
  <c r="T10" i="28" s="1"/>
  <c r="S10" i="28" a="1"/>
  <c r="S10" i="28" s="1"/>
  <c r="R10" i="28" a="1"/>
  <c r="R10" i="28" s="1"/>
  <c r="Q10" i="28" a="1"/>
  <c r="Q10" i="28" s="1"/>
  <c r="P10" i="28" a="1"/>
  <c r="P10" i="28" s="1"/>
  <c r="O10" i="28" a="1"/>
  <c r="O10" i="28" s="1"/>
  <c r="N10" i="28" a="1"/>
  <c r="N10" i="28" s="1"/>
  <c r="M10" i="28" a="1"/>
  <c r="M10" i="28" s="1"/>
  <c r="L10" i="28" a="1"/>
  <c r="L10" i="28" s="1"/>
  <c r="K10" i="28" a="1"/>
  <c r="K10" i="28" s="1"/>
  <c r="J10" i="28" a="1"/>
  <c r="J10" i="28" s="1"/>
  <c r="I10" i="28" a="1"/>
  <c r="I10" i="28" s="1"/>
  <c r="H10" i="28" a="1"/>
  <c r="H10" i="28" s="1"/>
  <c r="G10" i="28" a="1"/>
  <c r="G10" i="28" s="1"/>
  <c r="F10" i="28" a="1"/>
  <c r="F10" i="28" s="1"/>
  <c r="E10" i="28" a="1"/>
  <c r="E10" i="28" s="1"/>
  <c r="D10" i="28" a="1"/>
  <c r="D10" i="28" s="1"/>
  <c r="C10" i="28"/>
  <c r="W9" i="28" a="1"/>
  <c r="W9" i="28" s="1"/>
  <c r="V9" i="28" a="1"/>
  <c r="V9" i="28" s="1"/>
  <c r="U9" i="28" a="1"/>
  <c r="U9" i="28" s="1"/>
  <c r="T9" i="28" a="1"/>
  <c r="T9" i="28" s="1"/>
  <c r="S9" i="28" a="1"/>
  <c r="S9" i="28" s="1"/>
  <c r="R9" i="28" a="1"/>
  <c r="R9" i="28" s="1"/>
  <c r="Q9" i="28" a="1"/>
  <c r="Q9" i="28" s="1"/>
  <c r="P9" i="28" a="1"/>
  <c r="P9" i="28" s="1"/>
  <c r="O9" i="28" a="1"/>
  <c r="O9" i="28" s="1"/>
  <c r="N9" i="28" a="1"/>
  <c r="N9" i="28" s="1"/>
  <c r="M9" i="28" a="1"/>
  <c r="M9" i="28" s="1"/>
  <c r="L9" i="28" a="1"/>
  <c r="L9" i="28" s="1"/>
  <c r="K9" i="28" a="1"/>
  <c r="K9" i="28" s="1"/>
  <c r="J9" i="28" a="1"/>
  <c r="J9" i="28" s="1"/>
  <c r="I9" i="28" a="1"/>
  <c r="I9" i="28" s="1"/>
  <c r="H9" i="28" a="1"/>
  <c r="H9" i="28" s="1"/>
  <c r="G9" i="28" a="1"/>
  <c r="G9" i="28" s="1"/>
  <c r="F9" i="28" a="1"/>
  <c r="F9" i="28" s="1"/>
  <c r="E9" i="28" a="1"/>
  <c r="E9" i="28" s="1"/>
  <c r="D9" i="28" a="1"/>
  <c r="D9" i="28" s="1"/>
  <c r="C9" i="28"/>
  <c r="W8" i="28" a="1"/>
  <c r="W8" i="28" s="1"/>
  <c r="V8" i="28" a="1"/>
  <c r="V8" i="28" s="1"/>
  <c r="U8" i="28" a="1"/>
  <c r="U8" i="28" s="1"/>
  <c r="T8" i="28" a="1"/>
  <c r="T8" i="28" s="1"/>
  <c r="S8" i="28" a="1"/>
  <c r="S8" i="28" s="1"/>
  <c r="R8" i="28" a="1"/>
  <c r="R8" i="28" s="1"/>
  <c r="Q8" i="28" a="1"/>
  <c r="Q8" i="28" s="1"/>
  <c r="P8" i="28" a="1"/>
  <c r="P8" i="28" s="1"/>
  <c r="O8" i="28" a="1"/>
  <c r="O8" i="28" s="1"/>
  <c r="N8" i="28" a="1"/>
  <c r="N8" i="28" s="1"/>
  <c r="M8" i="28" a="1"/>
  <c r="M8" i="28" s="1"/>
  <c r="L8" i="28" a="1"/>
  <c r="L8" i="28" s="1"/>
  <c r="K8" i="28" a="1"/>
  <c r="K8" i="28" s="1"/>
  <c r="J8" i="28" a="1"/>
  <c r="J8" i="28" s="1"/>
  <c r="I8" i="28" a="1"/>
  <c r="I8" i="28" s="1"/>
  <c r="H8" i="28" a="1"/>
  <c r="H8" i="28" s="1"/>
  <c r="G8" i="28" a="1"/>
  <c r="G8" i="28" s="1"/>
  <c r="F8" i="28" a="1"/>
  <c r="F8" i="28" s="1"/>
  <c r="E8" i="28" a="1"/>
  <c r="E8" i="28" s="1"/>
  <c r="D8" i="28" a="1"/>
  <c r="D8" i="28" s="1"/>
  <c r="C8" i="28"/>
  <c r="C7" i="28"/>
  <c r="C6" i="28"/>
  <c r="C5" i="28"/>
  <c r="C4" i="28"/>
  <c r="W21" i="27" a="1"/>
  <c r="W21" i="27" s="1"/>
  <c r="V21" i="27" a="1"/>
  <c r="V21" i="27" s="1"/>
  <c r="U21" i="27" a="1"/>
  <c r="U21" i="27" s="1"/>
  <c r="T21" i="27" a="1"/>
  <c r="T21" i="27" s="1"/>
  <c r="S21" i="27" a="1"/>
  <c r="S21" i="27" s="1"/>
  <c r="R21" i="27" a="1"/>
  <c r="R21" i="27" s="1"/>
  <c r="Q21" i="27" a="1"/>
  <c r="Q21" i="27" s="1"/>
  <c r="P21" i="27" a="1"/>
  <c r="P21" i="27" s="1"/>
  <c r="O21" i="27" a="1"/>
  <c r="O21" i="27" s="1"/>
  <c r="N21" i="27" a="1"/>
  <c r="N21" i="27" s="1"/>
  <c r="M21" i="27" a="1"/>
  <c r="M21" i="27" s="1"/>
  <c r="L21" i="27" a="1"/>
  <c r="L21" i="27" s="1"/>
  <c r="K21" i="27" a="1"/>
  <c r="K21" i="27" s="1"/>
  <c r="J21" i="27" a="1"/>
  <c r="J21" i="27" s="1"/>
  <c r="I21" i="27" a="1"/>
  <c r="I21" i="27" s="1"/>
  <c r="H21" i="27" a="1"/>
  <c r="H21" i="27" s="1"/>
  <c r="G21" i="27" a="1"/>
  <c r="G21" i="27" s="1"/>
  <c r="F21" i="27" a="1"/>
  <c r="F21" i="27" s="1"/>
  <c r="E21" i="27" a="1"/>
  <c r="E21" i="27" s="1"/>
  <c r="D21" i="27" a="1"/>
  <c r="D21" i="27" s="1"/>
  <c r="C21" i="27"/>
  <c r="W20" i="27" a="1"/>
  <c r="W20" i="27" s="1"/>
  <c r="V20" i="27" a="1"/>
  <c r="V20" i="27" s="1"/>
  <c r="U20" i="27" a="1"/>
  <c r="U20" i="27" s="1"/>
  <c r="T20" i="27" a="1"/>
  <c r="T20" i="27" s="1"/>
  <c r="S20" i="27" a="1"/>
  <c r="S20" i="27" s="1"/>
  <c r="R20" i="27" a="1"/>
  <c r="R20" i="27" s="1"/>
  <c r="Q20" i="27" a="1"/>
  <c r="Q20" i="27" s="1"/>
  <c r="P20" i="27" a="1"/>
  <c r="P20" i="27" s="1"/>
  <c r="O20" i="27" a="1"/>
  <c r="O20" i="27" s="1"/>
  <c r="N20" i="27" a="1"/>
  <c r="N20" i="27" s="1"/>
  <c r="M20" i="27" a="1"/>
  <c r="M20" i="27" s="1"/>
  <c r="L20" i="27" a="1"/>
  <c r="L20" i="27" s="1"/>
  <c r="K20" i="27" a="1"/>
  <c r="K20" i="27" s="1"/>
  <c r="J20" i="27" a="1"/>
  <c r="J20" i="27" s="1"/>
  <c r="I20" i="27" a="1"/>
  <c r="I20" i="27" s="1"/>
  <c r="H20" i="27" a="1"/>
  <c r="H20" i="27" s="1"/>
  <c r="G20" i="27" a="1"/>
  <c r="G20" i="27" s="1"/>
  <c r="F20" i="27" a="1"/>
  <c r="F20" i="27" s="1"/>
  <c r="E20" i="27" a="1"/>
  <c r="E20" i="27" s="1"/>
  <c r="D20" i="27" a="1"/>
  <c r="D20" i="27" s="1"/>
  <c r="C20" i="27"/>
  <c r="W19" i="27" a="1"/>
  <c r="W19" i="27" s="1"/>
  <c r="V19" i="27" a="1"/>
  <c r="V19" i="27" s="1"/>
  <c r="U19" i="27" a="1"/>
  <c r="U19" i="27" s="1"/>
  <c r="T19" i="27" a="1"/>
  <c r="T19" i="27" s="1"/>
  <c r="S19" i="27" a="1"/>
  <c r="S19" i="27" s="1"/>
  <c r="R19" i="27" a="1"/>
  <c r="R19" i="27" s="1"/>
  <c r="Q19" i="27" a="1"/>
  <c r="Q19" i="27" s="1"/>
  <c r="P19" i="27" a="1"/>
  <c r="P19" i="27" s="1"/>
  <c r="O19" i="27" a="1"/>
  <c r="O19" i="27" s="1"/>
  <c r="N19" i="27" a="1"/>
  <c r="N19" i="27" s="1"/>
  <c r="M19" i="27" a="1"/>
  <c r="M19" i="27" s="1"/>
  <c r="L19" i="27" a="1"/>
  <c r="L19" i="27" s="1"/>
  <c r="K19" i="27" a="1"/>
  <c r="K19" i="27" s="1"/>
  <c r="J19" i="27" a="1"/>
  <c r="J19" i="27" s="1"/>
  <c r="I19" i="27" a="1"/>
  <c r="I19" i="27" s="1"/>
  <c r="H19" i="27" a="1"/>
  <c r="H19" i="27" s="1"/>
  <c r="G19" i="27" a="1"/>
  <c r="G19" i="27" s="1"/>
  <c r="F19" i="27" a="1"/>
  <c r="F19" i="27" s="1"/>
  <c r="E19" i="27" a="1"/>
  <c r="E19" i="27" s="1"/>
  <c r="D19" i="27" a="1"/>
  <c r="D19" i="27" s="1"/>
  <c r="C19" i="27"/>
  <c r="W18" i="27" a="1"/>
  <c r="W18" i="27" s="1"/>
  <c r="V18" i="27" a="1"/>
  <c r="V18" i="27" s="1"/>
  <c r="U18" i="27" a="1"/>
  <c r="U18" i="27" s="1"/>
  <c r="T18" i="27" a="1"/>
  <c r="T18" i="27" s="1"/>
  <c r="S18" i="27" a="1"/>
  <c r="S18" i="27" s="1"/>
  <c r="R18" i="27" a="1"/>
  <c r="R18" i="27" s="1"/>
  <c r="Q18" i="27" a="1"/>
  <c r="Q18" i="27" s="1"/>
  <c r="P18" i="27" a="1"/>
  <c r="P18" i="27" s="1"/>
  <c r="O18" i="27" a="1"/>
  <c r="O18" i="27" s="1"/>
  <c r="N18" i="27" a="1"/>
  <c r="N18" i="27" s="1"/>
  <c r="M18" i="27" a="1"/>
  <c r="M18" i="27" s="1"/>
  <c r="L18" i="27" a="1"/>
  <c r="L18" i="27" s="1"/>
  <c r="K18" i="27" a="1"/>
  <c r="K18" i="27" s="1"/>
  <c r="J18" i="27" a="1"/>
  <c r="J18" i="27" s="1"/>
  <c r="I18" i="27" a="1"/>
  <c r="I18" i="27" s="1"/>
  <c r="H18" i="27" a="1"/>
  <c r="H18" i="27" s="1"/>
  <c r="G18" i="27" a="1"/>
  <c r="G18" i="27" s="1"/>
  <c r="F18" i="27" a="1"/>
  <c r="F18" i="27" s="1"/>
  <c r="E18" i="27" a="1"/>
  <c r="E18" i="27" s="1"/>
  <c r="D18" i="27" a="1"/>
  <c r="D18" i="27" s="1"/>
  <c r="C18" i="27"/>
  <c r="W17" i="27" a="1"/>
  <c r="W17" i="27" s="1"/>
  <c r="V17" i="27" a="1"/>
  <c r="V17" i="27" s="1"/>
  <c r="U17" i="27" a="1"/>
  <c r="U17" i="27" s="1"/>
  <c r="T17" i="27" a="1"/>
  <c r="T17" i="27" s="1"/>
  <c r="S17" i="27" a="1"/>
  <c r="S17" i="27" s="1"/>
  <c r="R17" i="27" a="1"/>
  <c r="R17" i="27" s="1"/>
  <c r="Q17" i="27" a="1"/>
  <c r="Q17" i="27" s="1"/>
  <c r="P17" i="27" a="1"/>
  <c r="P17" i="27" s="1"/>
  <c r="O17" i="27" a="1"/>
  <c r="O17" i="27" s="1"/>
  <c r="N17" i="27" a="1"/>
  <c r="N17" i="27" s="1"/>
  <c r="M17" i="27" a="1"/>
  <c r="M17" i="27" s="1"/>
  <c r="L17" i="27" a="1"/>
  <c r="L17" i="27" s="1"/>
  <c r="K17" i="27" a="1"/>
  <c r="K17" i="27" s="1"/>
  <c r="J17" i="27" a="1"/>
  <c r="J17" i="27" s="1"/>
  <c r="I17" i="27" a="1"/>
  <c r="I17" i="27" s="1"/>
  <c r="H17" i="27" a="1"/>
  <c r="H17" i="27" s="1"/>
  <c r="G17" i="27" a="1"/>
  <c r="G17" i="27" s="1"/>
  <c r="F17" i="27" a="1"/>
  <c r="F17" i="27" s="1"/>
  <c r="E17" i="27" a="1"/>
  <c r="E17" i="27" s="1"/>
  <c r="D17" i="27" a="1"/>
  <c r="D17" i="27" s="1"/>
  <c r="C17" i="27"/>
  <c r="W16" i="27" a="1"/>
  <c r="W16" i="27" s="1"/>
  <c r="V16" i="27" a="1"/>
  <c r="V16" i="27" s="1"/>
  <c r="U16" i="27" a="1"/>
  <c r="U16" i="27" s="1"/>
  <c r="T16" i="27" a="1"/>
  <c r="T16" i="27" s="1"/>
  <c r="S16" i="27" a="1"/>
  <c r="S16" i="27" s="1"/>
  <c r="R16" i="27" a="1"/>
  <c r="R16" i="27" s="1"/>
  <c r="Q16" i="27" a="1"/>
  <c r="Q16" i="27" s="1"/>
  <c r="P16" i="27" a="1"/>
  <c r="P16" i="27" s="1"/>
  <c r="O16" i="27" a="1"/>
  <c r="O16" i="27" s="1"/>
  <c r="N16" i="27" a="1"/>
  <c r="N16" i="27" s="1"/>
  <c r="M16" i="27" a="1"/>
  <c r="M16" i="27" s="1"/>
  <c r="L16" i="27" a="1"/>
  <c r="L16" i="27" s="1"/>
  <c r="K16" i="27" a="1"/>
  <c r="K16" i="27" s="1"/>
  <c r="J16" i="27" a="1"/>
  <c r="J16" i="27" s="1"/>
  <c r="I16" i="27" a="1"/>
  <c r="I16" i="27" s="1"/>
  <c r="H16" i="27" a="1"/>
  <c r="H16" i="27" s="1"/>
  <c r="G16" i="27" a="1"/>
  <c r="G16" i="27" s="1"/>
  <c r="F16" i="27" a="1"/>
  <c r="F16" i="27" s="1"/>
  <c r="E16" i="27" a="1"/>
  <c r="E16" i="27" s="1"/>
  <c r="D16" i="27" a="1"/>
  <c r="D16" i="27" s="1"/>
  <c r="C16" i="27"/>
  <c r="W15" i="27" a="1"/>
  <c r="W15" i="27" s="1"/>
  <c r="V15" i="27" a="1"/>
  <c r="V15" i="27" s="1"/>
  <c r="U15" i="27" a="1"/>
  <c r="U15" i="27" s="1"/>
  <c r="T15" i="27" a="1"/>
  <c r="T15" i="27" s="1"/>
  <c r="S15" i="27" a="1"/>
  <c r="S15" i="27" s="1"/>
  <c r="R15" i="27" a="1"/>
  <c r="R15" i="27" s="1"/>
  <c r="Q15" i="27" a="1"/>
  <c r="Q15" i="27" s="1"/>
  <c r="P15" i="27" a="1"/>
  <c r="P15" i="27" s="1"/>
  <c r="O15" i="27" a="1"/>
  <c r="O15" i="27" s="1"/>
  <c r="N15" i="27" a="1"/>
  <c r="N15" i="27" s="1"/>
  <c r="M15" i="27" a="1"/>
  <c r="M15" i="27" s="1"/>
  <c r="L15" i="27" a="1"/>
  <c r="L15" i="27" s="1"/>
  <c r="K15" i="27" a="1"/>
  <c r="K15" i="27" s="1"/>
  <c r="J15" i="27" a="1"/>
  <c r="J15" i="27" s="1"/>
  <c r="I15" i="27" a="1"/>
  <c r="I15" i="27" s="1"/>
  <c r="H15" i="27" a="1"/>
  <c r="H15" i="27" s="1"/>
  <c r="G15" i="27" a="1"/>
  <c r="G15" i="27" s="1"/>
  <c r="F15" i="27" a="1"/>
  <c r="F15" i="27" s="1"/>
  <c r="E15" i="27" a="1"/>
  <c r="E15" i="27" s="1"/>
  <c r="D15" i="27" a="1"/>
  <c r="D15" i="27" s="1"/>
  <c r="C15" i="27"/>
  <c r="W14" i="27" a="1"/>
  <c r="W14" i="27" s="1"/>
  <c r="V14" i="27" a="1"/>
  <c r="V14" i="27" s="1"/>
  <c r="U14" i="27" a="1"/>
  <c r="U14" i="27" s="1"/>
  <c r="T14" i="27" a="1"/>
  <c r="T14" i="27" s="1"/>
  <c r="S14" i="27" a="1"/>
  <c r="S14" i="27" s="1"/>
  <c r="R14" i="27" a="1"/>
  <c r="R14" i="27" s="1"/>
  <c r="Q14" i="27" a="1"/>
  <c r="Q14" i="27" s="1"/>
  <c r="P14" i="27" a="1"/>
  <c r="P14" i="27" s="1"/>
  <c r="O14" i="27" a="1"/>
  <c r="O14" i="27" s="1"/>
  <c r="N14" i="27" a="1"/>
  <c r="N14" i="27" s="1"/>
  <c r="M14" i="27" a="1"/>
  <c r="M14" i="27" s="1"/>
  <c r="L14" i="27" a="1"/>
  <c r="L14" i="27" s="1"/>
  <c r="K14" i="27" a="1"/>
  <c r="K14" i="27" s="1"/>
  <c r="J14" i="27" a="1"/>
  <c r="J14" i="27" s="1"/>
  <c r="I14" i="27" a="1"/>
  <c r="I14" i="27" s="1"/>
  <c r="H14" i="27" a="1"/>
  <c r="H14" i="27" s="1"/>
  <c r="G14" i="27" a="1"/>
  <c r="G14" i="27" s="1"/>
  <c r="F14" i="27" a="1"/>
  <c r="F14" i="27" s="1"/>
  <c r="E14" i="27" a="1"/>
  <c r="E14" i="27" s="1"/>
  <c r="D14" i="27" a="1"/>
  <c r="D14" i="27" s="1"/>
  <c r="C14" i="27"/>
  <c r="W13" i="27" a="1"/>
  <c r="W13" i="27" s="1"/>
  <c r="V13" i="27" a="1"/>
  <c r="V13" i="27" s="1"/>
  <c r="U13" i="27" a="1"/>
  <c r="U13" i="27" s="1"/>
  <c r="T13" i="27" a="1"/>
  <c r="T13" i="27" s="1"/>
  <c r="S13" i="27" a="1"/>
  <c r="S13" i="27" s="1"/>
  <c r="R13" i="27" a="1"/>
  <c r="R13" i="27" s="1"/>
  <c r="Q13" i="27" a="1"/>
  <c r="Q13" i="27" s="1"/>
  <c r="P13" i="27" a="1"/>
  <c r="P13" i="27" s="1"/>
  <c r="O13" i="27" a="1"/>
  <c r="O13" i="27" s="1"/>
  <c r="N13" i="27" a="1"/>
  <c r="N13" i="27" s="1"/>
  <c r="M13" i="27" a="1"/>
  <c r="M13" i="27" s="1"/>
  <c r="L13" i="27" a="1"/>
  <c r="L13" i="27" s="1"/>
  <c r="K13" i="27" a="1"/>
  <c r="K13" i="27" s="1"/>
  <c r="J13" i="27" a="1"/>
  <c r="J13" i="27" s="1"/>
  <c r="I13" i="27" a="1"/>
  <c r="I13" i="27" s="1"/>
  <c r="H13" i="27" a="1"/>
  <c r="H13" i="27" s="1"/>
  <c r="G13" i="27" a="1"/>
  <c r="G13" i="27" s="1"/>
  <c r="F13" i="27" a="1"/>
  <c r="F13" i="27" s="1"/>
  <c r="E13" i="27" a="1"/>
  <c r="E13" i="27" s="1"/>
  <c r="D13" i="27" a="1"/>
  <c r="D13" i="27" s="1"/>
  <c r="C13" i="27"/>
  <c r="W12" i="27" a="1"/>
  <c r="W12" i="27" s="1"/>
  <c r="V12" i="27" a="1"/>
  <c r="V12" i="27" s="1"/>
  <c r="U12" i="27" a="1"/>
  <c r="U12" i="27" s="1"/>
  <c r="T12" i="27" a="1"/>
  <c r="T12" i="27" s="1"/>
  <c r="S12" i="27" a="1"/>
  <c r="S12" i="27" s="1"/>
  <c r="R12" i="27" a="1"/>
  <c r="R12" i="27" s="1"/>
  <c r="Q12" i="27" a="1"/>
  <c r="Q12" i="27" s="1"/>
  <c r="P12" i="27" a="1"/>
  <c r="P12" i="27" s="1"/>
  <c r="O12" i="27" a="1"/>
  <c r="O12" i="27" s="1"/>
  <c r="N12" i="27" a="1"/>
  <c r="N12" i="27" s="1"/>
  <c r="M12" i="27" a="1"/>
  <c r="M12" i="27" s="1"/>
  <c r="L12" i="27" a="1"/>
  <c r="L12" i="27" s="1"/>
  <c r="K12" i="27" a="1"/>
  <c r="K12" i="27" s="1"/>
  <c r="J12" i="27" a="1"/>
  <c r="J12" i="27" s="1"/>
  <c r="I12" i="27" a="1"/>
  <c r="I12" i="27" s="1"/>
  <c r="H12" i="27" a="1"/>
  <c r="H12" i="27" s="1"/>
  <c r="G12" i="27" a="1"/>
  <c r="G12" i="27" s="1"/>
  <c r="F12" i="27" a="1"/>
  <c r="F12" i="27" s="1"/>
  <c r="E12" i="27" a="1"/>
  <c r="E12" i="27" s="1"/>
  <c r="D12" i="27" a="1"/>
  <c r="D12" i="27" s="1"/>
  <c r="C12" i="27"/>
  <c r="W11" i="27" a="1"/>
  <c r="W11" i="27" s="1"/>
  <c r="V11" i="27" a="1"/>
  <c r="V11" i="27" s="1"/>
  <c r="U11" i="27" a="1"/>
  <c r="U11" i="27" s="1"/>
  <c r="T11" i="27" a="1"/>
  <c r="T11" i="27" s="1"/>
  <c r="S11" i="27" a="1"/>
  <c r="S11" i="27" s="1"/>
  <c r="R11" i="27" a="1"/>
  <c r="R11" i="27" s="1"/>
  <c r="Q11" i="27" a="1"/>
  <c r="Q11" i="27" s="1"/>
  <c r="P11" i="27" a="1"/>
  <c r="P11" i="27" s="1"/>
  <c r="O11" i="27" a="1"/>
  <c r="O11" i="27" s="1"/>
  <c r="N11" i="27" a="1"/>
  <c r="N11" i="27" s="1"/>
  <c r="M11" i="27" a="1"/>
  <c r="M11" i="27" s="1"/>
  <c r="L11" i="27" a="1"/>
  <c r="L11" i="27" s="1"/>
  <c r="K11" i="27" a="1"/>
  <c r="K11" i="27" s="1"/>
  <c r="J11" i="27" a="1"/>
  <c r="J11" i="27" s="1"/>
  <c r="I11" i="27" a="1"/>
  <c r="I11" i="27" s="1"/>
  <c r="H11" i="27" a="1"/>
  <c r="H11" i="27" s="1"/>
  <c r="G11" i="27" a="1"/>
  <c r="G11" i="27" s="1"/>
  <c r="F11" i="27" a="1"/>
  <c r="F11" i="27" s="1"/>
  <c r="E11" i="27" a="1"/>
  <c r="E11" i="27" s="1"/>
  <c r="D11" i="27" a="1"/>
  <c r="D11" i="27" s="1"/>
  <c r="C11" i="27"/>
  <c r="W10" i="27" a="1"/>
  <c r="W10" i="27" s="1"/>
  <c r="V10" i="27" a="1"/>
  <c r="V10" i="27" s="1"/>
  <c r="U10" i="27" a="1"/>
  <c r="U10" i="27" s="1"/>
  <c r="T10" i="27" a="1"/>
  <c r="T10" i="27" s="1"/>
  <c r="S10" i="27" a="1"/>
  <c r="S10" i="27" s="1"/>
  <c r="R10" i="27" a="1"/>
  <c r="R10" i="27" s="1"/>
  <c r="Q10" i="27" a="1"/>
  <c r="Q10" i="27" s="1"/>
  <c r="P10" i="27" a="1"/>
  <c r="P10" i="27" s="1"/>
  <c r="O10" i="27" a="1"/>
  <c r="O10" i="27" s="1"/>
  <c r="N10" i="27" a="1"/>
  <c r="N10" i="27" s="1"/>
  <c r="M10" i="27" a="1"/>
  <c r="M10" i="27" s="1"/>
  <c r="L10" i="27" a="1"/>
  <c r="L10" i="27" s="1"/>
  <c r="K10" i="27" a="1"/>
  <c r="K10" i="27" s="1"/>
  <c r="J10" i="27" a="1"/>
  <c r="J10" i="27" s="1"/>
  <c r="I10" i="27" a="1"/>
  <c r="I10" i="27" s="1"/>
  <c r="H10" i="27" a="1"/>
  <c r="H10" i="27" s="1"/>
  <c r="G10" i="27" a="1"/>
  <c r="G10" i="27" s="1"/>
  <c r="F10" i="27" a="1"/>
  <c r="F10" i="27" s="1"/>
  <c r="E10" i="27" a="1"/>
  <c r="E10" i="27" s="1"/>
  <c r="D10" i="27" a="1"/>
  <c r="D10" i="27" s="1"/>
  <c r="C10" i="27"/>
  <c r="W9" i="27" a="1"/>
  <c r="W9" i="27" s="1"/>
  <c r="V9" i="27" a="1"/>
  <c r="V9" i="27" s="1"/>
  <c r="U9" i="27" a="1"/>
  <c r="U9" i="27" s="1"/>
  <c r="T9" i="27" a="1"/>
  <c r="T9" i="27" s="1"/>
  <c r="S9" i="27" a="1"/>
  <c r="S9" i="27" s="1"/>
  <c r="R9" i="27" a="1"/>
  <c r="R9" i="27" s="1"/>
  <c r="Q9" i="27" a="1"/>
  <c r="Q9" i="27" s="1"/>
  <c r="P9" i="27" a="1"/>
  <c r="P9" i="27" s="1"/>
  <c r="O9" i="27" a="1"/>
  <c r="O9" i="27" s="1"/>
  <c r="N9" i="27" a="1"/>
  <c r="N9" i="27" s="1"/>
  <c r="M9" i="27" a="1"/>
  <c r="M9" i="27" s="1"/>
  <c r="L9" i="27" a="1"/>
  <c r="L9" i="27" s="1"/>
  <c r="K9" i="27" a="1"/>
  <c r="K9" i="27" s="1"/>
  <c r="J9" i="27" a="1"/>
  <c r="J9" i="27" s="1"/>
  <c r="I9" i="27" a="1"/>
  <c r="I9" i="27" s="1"/>
  <c r="H9" i="27" a="1"/>
  <c r="H9" i="27" s="1"/>
  <c r="G9" i="27" a="1"/>
  <c r="G9" i="27" s="1"/>
  <c r="F9" i="27" a="1"/>
  <c r="F9" i="27" s="1"/>
  <c r="E9" i="27" a="1"/>
  <c r="E9" i="27" s="1"/>
  <c r="D9" i="27" a="1"/>
  <c r="D9" i="27" s="1"/>
  <c r="C9" i="27"/>
  <c r="W8" i="27" a="1"/>
  <c r="W8" i="27" s="1"/>
  <c r="V8" i="27" a="1"/>
  <c r="V8" i="27" s="1"/>
  <c r="U8" i="27" a="1"/>
  <c r="U8" i="27" s="1"/>
  <c r="T8" i="27" a="1"/>
  <c r="T8" i="27" s="1"/>
  <c r="S8" i="27" a="1"/>
  <c r="S8" i="27" s="1"/>
  <c r="R8" i="27" a="1"/>
  <c r="R8" i="27" s="1"/>
  <c r="Q8" i="27" a="1"/>
  <c r="Q8" i="27" s="1"/>
  <c r="P8" i="27" a="1"/>
  <c r="P8" i="27" s="1"/>
  <c r="O8" i="27" a="1"/>
  <c r="O8" i="27" s="1"/>
  <c r="N8" i="27" a="1"/>
  <c r="N8" i="27" s="1"/>
  <c r="M8" i="27" a="1"/>
  <c r="M8" i="27" s="1"/>
  <c r="L8" i="27" a="1"/>
  <c r="L8" i="27" s="1"/>
  <c r="K8" i="27" a="1"/>
  <c r="K8" i="27" s="1"/>
  <c r="J8" i="27" a="1"/>
  <c r="J8" i="27" s="1"/>
  <c r="I8" i="27" a="1"/>
  <c r="I8" i="27" s="1"/>
  <c r="H8" i="27" a="1"/>
  <c r="H8" i="27" s="1"/>
  <c r="G8" i="27" a="1"/>
  <c r="G8" i="27" s="1"/>
  <c r="F8" i="27" a="1"/>
  <c r="F8" i="27" s="1"/>
  <c r="E8" i="27" a="1"/>
  <c r="E8" i="27" s="1"/>
  <c r="D8" i="27" a="1"/>
  <c r="D8" i="27" s="1"/>
  <c r="C8" i="27"/>
  <c r="C7" i="27"/>
  <c r="C6" i="27"/>
  <c r="C5" i="27"/>
  <c r="C4" i="27"/>
  <c r="W21" i="26" a="1"/>
  <c r="W21" i="26" s="1"/>
  <c r="V21" i="26" a="1"/>
  <c r="V21" i="26" s="1"/>
  <c r="U21" i="26" a="1"/>
  <c r="U21" i="26" s="1"/>
  <c r="T21" i="26" a="1"/>
  <c r="T21" i="26" s="1"/>
  <c r="S21" i="26" a="1"/>
  <c r="S21" i="26" s="1"/>
  <c r="R21" i="26" a="1"/>
  <c r="R21" i="26" s="1"/>
  <c r="Q21" i="26" a="1"/>
  <c r="Q21" i="26" s="1"/>
  <c r="P21" i="26" a="1"/>
  <c r="P21" i="26" s="1"/>
  <c r="O21" i="26" a="1"/>
  <c r="O21" i="26" s="1"/>
  <c r="N21" i="26" a="1"/>
  <c r="N21" i="26" s="1"/>
  <c r="M21" i="26" a="1"/>
  <c r="M21" i="26" s="1"/>
  <c r="L21" i="26" a="1"/>
  <c r="L21" i="26" s="1"/>
  <c r="K21" i="26" a="1"/>
  <c r="K21" i="26" s="1"/>
  <c r="J21" i="26" a="1"/>
  <c r="J21" i="26" s="1"/>
  <c r="I21" i="26" a="1"/>
  <c r="I21" i="26" s="1"/>
  <c r="H21" i="26" a="1"/>
  <c r="H21" i="26" s="1"/>
  <c r="G21" i="26" a="1"/>
  <c r="G21" i="26" s="1"/>
  <c r="F21" i="26" a="1"/>
  <c r="F21" i="26" s="1"/>
  <c r="E21" i="26" a="1"/>
  <c r="E21" i="26" s="1"/>
  <c r="D21" i="26" a="1"/>
  <c r="D21" i="26" s="1"/>
  <c r="C21" i="26"/>
  <c r="W20" i="26" a="1"/>
  <c r="W20" i="26" s="1"/>
  <c r="V20" i="26" a="1"/>
  <c r="V20" i="26" s="1"/>
  <c r="U20" i="26" a="1"/>
  <c r="U20" i="26" s="1"/>
  <c r="T20" i="26" a="1"/>
  <c r="T20" i="26" s="1"/>
  <c r="S20" i="26" a="1"/>
  <c r="S20" i="26" s="1"/>
  <c r="R20" i="26" a="1"/>
  <c r="R20" i="26" s="1"/>
  <c r="Q20" i="26" a="1"/>
  <c r="Q20" i="26" s="1"/>
  <c r="P20" i="26" a="1"/>
  <c r="P20" i="26" s="1"/>
  <c r="O20" i="26" a="1"/>
  <c r="O20" i="26" s="1"/>
  <c r="N20" i="26" a="1"/>
  <c r="N20" i="26" s="1"/>
  <c r="M20" i="26" a="1"/>
  <c r="M20" i="26" s="1"/>
  <c r="L20" i="26" a="1"/>
  <c r="L20" i="26" s="1"/>
  <c r="K20" i="26" a="1"/>
  <c r="K20" i="26" s="1"/>
  <c r="J20" i="26" a="1"/>
  <c r="J20" i="26" s="1"/>
  <c r="I20" i="26" a="1"/>
  <c r="I20" i="26" s="1"/>
  <c r="H20" i="26" a="1"/>
  <c r="H20" i="26" s="1"/>
  <c r="G20" i="26" a="1"/>
  <c r="G20" i="26" s="1"/>
  <c r="F20" i="26" a="1"/>
  <c r="F20" i="26" s="1"/>
  <c r="E20" i="26" a="1"/>
  <c r="E20" i="26" s="1"/>
  <c r="D20" i="26" a="1"/>
  <c r="D20" i="26" s="1"/>
  <c r="C20" i="26"/>
  <c r="W19" i="26" a="1"/>
  <c r="W19" i="26" s="1"/>
  <c r="V19" i="26" a="1"/>
  <c r="V19" i="26" s="1"/>
  <c r="U19" i="26" a="1"/>
  <c r="U19" i="26" s="1"/>
  <c r="T19" i="26" a="1"/>
  <c r="T19" i="26" s="1"/>
  <c r="S19" i="26" a="1"/>
  <c r="S19" i="26" s="1"/>
  <c r="R19" i="26" a="1"/>
  <c r="R19" i="26" s="1"/>
  <c r="Q19" i="26" a="1"/>
  <c r="Q19" i="26" s="1"/>
  <c r="P19" i="26" a="1"/>
  <c r="P19" i="26" s="1"/>
  <c r="O19" i="26" a="1"/>
  <c r="O19" i="26" s="1"/>
  <c r="N19" i="26" a="1"/>
  <c r="N19" i="26" s="1"/>
  <c r="M19" i="26" a="1"/>
  <c r="M19" i="26" s="1"/>
  <c r="L19" i="26" a="1"/>
  <c r="L19" i="26" s="1"/>
  <c r="K19" i="26" a="1"/>
  <c r="K19" i="26" s="1"/>
  <c r="J19" i="26" a="1"/>
  <c r="J19" i="26" s="1"/>
  <c r="I19" i="26" a="1"/>
  <c r="I19" i="26" s="1"/>
  <c r="H19" i="26" a="1"/>
  <c r="H19" i="26" s="1"/>
  <c r="G19" i="26" a="1"/>
  <c r="G19" i="26" s="1"/>
  <c r="F19" i="26" a="1"/>
  <c r="F19" i="26" s="1"/>
  <c r="E19" i="26" a="1"/>
  <c r="E19" i="26" s="1"/>
  <c r="D19" i="26" a="1"/>
  <c r="D19" i="26" s="1"/>
  <c r="C19" i="26"/>
  <c r="W18" i="26" a="1"/>
  <c r="W18" i="26" s="1"/>
  <c r="V18" i="26" a="1"/>
  <c r="V18" i="26" s="1"/>
  <c r="U18" i="26" a="1"/>
  <c r="U18" i="26" s="1"/>
  <c r="T18" i="26" a="1"/>
  <c r="T18" i="26" s="1"/>
  <c r="S18" i="26" a="1"/>
  <c r="S18" i="26" s="1"/>
  <c r="R18" i="26" a="1"/>
  <c r="R18" i="26" s="1"/>
  <c r="Q18" i="26" a="1"/>
  <c r="Q18" i="26" s="1"/>
  <c r="P18" i="26" a="1"/>
  <c r="P18" i="26" s="1"/>
  <c r="O18" i="26" a="1"/>
  <c r="O18" i="26" s="1"/>
  <c r="N18" i="26" a="1"/>
  <c r="N18" i="26" s="1"/>
  <c r="M18" i="26" a="1"/>
  <c r="M18" i="26" s="1"/>
  <c r="L18" i="26" a="1"/>
  <c r="L18" i="26" s="1"/>
  <c r="K18" i="26" a="1"/>
  <c r="K18" i="26" s="1"/>
  <c r="J18" i="26" a="1"/>
  <c r="J18" i="26" s="1"/>
  <c r="I18" i="26" a="1"/>
  <c r="I18" i="26" s="1"/>
  <c r="H18" i="26" a="1"/>
  <c r="H18" i="26" s="1"/>
  <c r="G18" i="26" a="1"/>
  <c r="G18" i="26" s="1"/>
  <c r="F18" i="26" a="1"/>
  <c r="F18" i="26" s="1"/>
  <c r="E18" i="26" a="1"/>
  <c r="E18" i="26" s="1"/>
  <c r="D18" i="26" a="1"/>
  <c r="D18" i="26" s="1"/>
  <c r="C18" i="26"/>
  <c r="W17" i="26" a="1"/>
  <c r="W17" i="26" s="1"/>
  <c r="V17" i="26" a="1"/>
  <c r="V17" i="26" s="1"/>
  <c r="U17" i="26" a="1"/>
  <c r="U17" i="26" s="1"/>
  <c r="T17" i="26" a="1"/>
  <c r="T17" i="26" s="1"/>
  <c r="S17" i="26" a="1"/>
  <c r="S17" i="26" s="1"/>
  <c r="R17" i="26" a="1"/>
  <c r="R17" i="26" s="1"/>
  <c r="Q17" i="26" a="1"/>
  <c r="Q17" i="26" s="1"/>
  <c r="P17" i="26" a="1"/>
  <c r="P17" i="26" s="1"/>
  <c r="O17" i="26" a="1"/>
  <c r="O17" i="26" s="1"/>
  <c r="N17" i="26" a="1"/>
  <c r="N17" i="26" s="1"/>
  <c r="M17" i="26" a="1"/>
  <c r="M17" i="26" s="1"/>
  <c r="L17" i="26" a="1"/>
  <c r="L17" i="26" s="1"/>
  <c r="K17" i="26" a="1"/>
  <c r="K17" i="26" s="1"/>
  <c r="J17" i="26" a="1"/>
  <c r="J17" i="26" s="1"/>
  <c r="I17" i="26" a="1"/>
  <c r="I17" i="26" s="1"/>
  <c r="H17" i="26" a="1"/>
  <c r="H17" i="26" s="1"/>
  <c r="G17" i="26" a="1"/>
  <c r="G17" i="26" s="1"/>
  <c r="F17" i="26" a="1"/>
  <c r="F17" i="26" s="1"/>
  <c r="E17" i="26" a="1"/>
  <c r="E17" i="26" s="1"/>
  <c r="D17" i="26" a="1"/>
  <c r="D17" i="26" s="1"/>
  <c r="C17" i="26"/>
  <c r="W16" i="26" a="1"/>
  <c r="W16" i="26" s="1"/>
  <c r="V16" i="26" a="1"/>
  <c r="V16" i="26" s="1"/>
  <c r="U16" i="26" a="1"/>
  <c r="U16" i="26" s="1"/>
  <c r="T16" i="26" a="1"/>
  <c r="T16" i="26" s="1"/>
  <c r="S16" i="26" a="1"/>
  <c r="S16" i="26" s="1"/>
  <c r="R16" i="26" a="1"/>
  <c r="R16" i="26" s="1"/>
  <c r="Q16" i="26" a="1"/>
  <c r="Q16" i="26" s="1"/>
  <c r="P16" i="26" a="1"/>
  <c r="P16" i="26" s="1"/>
  <c r="O16" i="26" a="1"/>
  <c r="O16" i="26" s="1"/>
  <c r="N16" i="26" a="1"/>
  <c r="N16" i="26" s="1"/>
  <c r="M16" i="26" a="1"/>
  <c r="M16" i="26" s="1"/>
  <c r="L16" i="26" a="1"/>
  <c r="L16" i="26" s="1"/>
  <c r="K16" i="26" a="1"/>
  <c r="K16" i="26" s="1"/>
  <c r="J16" i="26" a="1"/>
  <c r="J16" i="26" s="1"/>
  <c r="I16" i="26" a="1"/>
  <c r="I16" i="26" s="1"/>
  <c r="H16" i="26" a="1"/>
  <c r="H16" i="26" s="1"/>
  <c r="G16" i="26" a="1"/>
  <c r="G16" i="26" s="1"/>
  <c r="F16" i="26" a="1"/>
  <c r="F16" i="26" s="1"/>
  <c r="E16" i="26" a="1"/>
  <c r="E16" i="26" s="1"/>
  <c r="D16" i="26" a="1"/>
  <c r="D16" i="26" s="1"/>
  <c r="C16" i="26"/>
  <c r="W15" i="26" a="1"/>
  <c r="W15" i="26" s="1"/>
  <c r="V15" i="26" a="1"/>
  <c r="V15" i="26" s="1"/>
  <c r="U15" i="26" a="1"/>
  <c r="U15" i="26" s="1"/>
  <c r="T15" i="26" a="1"/>
  <c r="T15" i="26" s="1"/>
  <c r="S15" i="26" a="1"/>
  <c r="S15" i="26" s="1"/>
  <c r="R15" i="26" a="1"/>
  <c r="R15" i="26" s="1"/>
  <c r="Q15" i="26" a="1"/>
  <c r="Q15" i="26" s="1"/>
  <c r="P15" i="26" a="1"/>
  <c r="P15" i="26" s="1"/>
  <c r="O15" i="26" a="1"/>
  <c r="O15" i="26" s="1"/>
  <c r="N15" i="26" a="1"/>
  <c r="N15" i="26" s="1"/>
  <c r="M15" i="26" a="1"/>
  <c r="M15" i="26" s="1"/>
  <c r="L15" i="26" a="1"/>
  <c r="L15" i="26" s="1"/>
  <c r="K15" i="26" a="1"/>
  <c r="K15" i="26" s="1"/>
  <c r="J15" i="26" a="1"/>
  <c r="J15" i="26" s="1"/>
  <c r="I15" i="26" a="1"/>
  <c r="I15" i="26" s="1"/>
  <c r="H15" i="26" a="1"/>
  <c r="H15" i="26" s="1"/>
  <c r="G15" i="26" a="1"/>
  <c r="G15" i="26" s="1"/>
  <c r="F15" i="26" a="1"/>
  <c r="F15" i="26" s="1"/>
  <c r="E15" i="26" a="1"/>
  <c r="E15" i="26" s="1"/>
  <c r="D15" i="26" a="1"/>
  <c r="D15" i="26" s="1"/>
  <c r="C15" i="26"/>
  <c r="W14" i="26" a="1"/>
  <c r="W14" i="26" s="1"/>
  <c r="V14" i="26" a="1"/>
  <c r="V14" i="26" s="1"/>
  <c r="U14" i="26" a="1"/>
  <c r="U14" i="26" s="1"/>
  <c r="T14" i="26" a="1"/>
  <c r="T14" i="26" s="1"/>
  <c r="S14" i="26" a="1"/>
  <c r="S14" i="26" s="1"/>
  <c r="R14" i="26" a="1"/>
  <c r="R14" i="26" s="1"/>
  <c r="Q14" i="26" a="1"/>
  <c r="Q14" i="26" s="1"/>
  <c r="P14" i="26" a="1"/>
  <c r="P14" i="26" s="1"/>
  <c r="O14" i="26" a="1"/>
  <c r="O14" i="26" s="1"/>
  <c r="N14" i="26" a="1"/>
  <c r="N14" i="26" s="1"/>
  <c r="M14" i="26" a="1"/>
  <c r="M14" i="26" s="1"/>
  <c r="L14" i="26" a="1"/>
  <c r="L14" i="26" s="1"/>
  <c r="K14" i="26" a="1"/>
  <c r="K14" i="26" s="1"/>
  <c r="J14" i="26" a="1"/>
  <c r="J14" i="26" s="1"/>
  <c r="I14" i="26" a="1"/>
  <c r="I14" i="26" s="1"/>
  <c r="H14" i="26" a="1"/>
  <c r="H14" i="26" s="1"/>
  <c r="G14" i="26" a="1"/>
  <c r="G14" i="26" s="1"/>
  <c r="F14" i="26" a="1"/>
  <c r="F14" i="26" s="1"/>
  <c r="E14" i="26" a="1"/>
  <c r="E14" i="26" s="1"/>
  <c r="D14" i="26" a="1"/>
  <c r="D14" i="26" s="1"/>
  <c r="C14" i="26"/>
  <c r="W13" i="26" a="1"/>
  <c r="W13" i="26" s="1"/>
  <c r="V13" i="26" a="1"/>
  <c r="V13" i="26" s="1"/>
  <c r="U13" i="26" a="1"/>
  <c r="U13" i="26" s="1"/>
  <c r="T13" i="26" a="1"/>
  <c r="T13" i="26" s="1"/>
  <c r="S13" i="26" a="1"/>
  <c r="S13" i="26" s="1"/>
  <c r="R13" i="26" a="1"/>
  <c r="R13" i="26" s="1"/>
  <c r="Q13" i="26" a="1"/>
  <c r="Q13" i="26" s="1"/>
  <c r="P13" i="26" a="1"/>
  <c r="P13" i="26" s="1"/>
  <c r="O13" i="26" a="1"/>
  <c r="O13" i="26" s="1"/>
  <c r="N13" i="26" a="1"/>
  <c r="N13" i="26" s="1"/>
  <c r="M13" i="26" a="1"/>
  <c r="M13" i="26" s="1"/>
  <c r="L13" i="26" a="1"/>
  <c r="L13" i="26" s="1"/>
  <c r="K13" i="26" a="1"/>
  <c r="K13" i="26" s="1"/>
  <c r="J13" i="26" a="1"/>
  <c r="J13" i="26" s="1"/>
  <c r="I13" i="26" a="1"/>
  <c r="I13" i="26" s="1"/>
  <c r="H13" i="26" a="1"/>
  <c r="H13" i="26" s="1"/>
  <c r="G13" i="26" a="1"/>
  <c r="G13" i="26" s="1"/>
  <c r="F13" i="26" a="1"/>
  <c r="F13" i="26" s="1"/>
  <c r="E13" i="26" a="1"/>
  <c r="E13" i="26" s="1"/>
  <c r="D13" i="26" a="1"/>
  <c r="D13" i="26" s="1"/>
  <c r="C13" i="26"/>
  <c r="W12" i="26" a="1"/>
  <c r="W12" i="26" s="1"/>
  <c r="V12" i="26" a="1"/>
  <c r="V12" i="26" s="1"/>
  <c r="U12" i="26" a="1"/>
  <c r="U12" i="26" s="1"/>
  <c r="T12" i="26" a="1"/>
  <c r="T12" i="26" s="1"/>
  <c r="S12" i="26" a="1"/>
  <c r="S12" i="26" s="1"/>
  <c r="R12" i="26" a="1"/>
  <c r="R12" i="26" s="1"/>
  <c r="Q12" i="26" a="1"/>
  <c r="Q12" i="26" s="1"/>
  <c r="P12" i="26" a="1"/>
  <c r="P12" i="26" s="1"/>
  <c r="O12" i="26" a="1"/>
  <c r="O12" i="26" s="1"/>
  <c r="N12" i="26" a="1"/>
  <c r="N12" i="26" s="1"/>
  <c r="M12" i="26" a="1"/>
  <c r="M12" i="26" s="1"/>
  <c r="L12" i="26" a="1"/>
  <c r="L12" i="26" s="1"/>
  <c r="K12" i="26" a="1"/>
  <c r="K12" i="26" s="1"/>
  <c r="J12" i="26" a="1"/>
  <c r="J12" i="26" s="1"/>
  <c r="I12" i="26" a="1"/>
  <c r="I12" i="26" s="1"/>
  <c r="H12" i="26" a="1"/>
  <c r="H12" i="26" s="1"/>
  <c r="G12" i="26" a="1"/>
  <c r="G12" i="26" s="1"/>
  <c r="F12" i="26" a="1"/>
  <c r="F12" i="26" s="1"/>
  <c r="E12" i="26" a="1"/>
  <c r="E12" i="26" s="1"/>
  <c r="D12" i="26" a="1"/>
  <c r="D12" i="26" s="1"/>
  <c r="C12" i="26"/>
  <c r="W11" i="26" a="1"/>
  <c r="W11" i="26" s="1"/>
  <c r="V11" i="26" a="1"/>
  <c r="V11" i="26" s="1"/>
  <c r="U11" i="26" a="1"/>
  <c r="U11" i="26" s="1"/>
  <c r="T11" i="26" a="1"/>
  <c r="T11" i="26" s="1"/>
  <c r="S11" i="26" a="1"/>
  <c r="S11" i="26" s="1"/>
  <c r="R11" i="26" a="1"/>
  <c r="R11" i="26" s="1"/>
  <c r="Q11" i="26" a="1"/>
  <c r="Q11" i="26" s="1"/>
  <c r="P11" i="26" a="1"/>
  <c r="P11" i="26" s="1"/>
  <c r="O11" i="26" a="1"/>
  <c r="O11" i="26" s="1"/>
  <c r="N11" i="26" a="1"/>
  <c r="N11" i="26" s="1"/>
  <c r="M11" i="26" a="1"/>
  <c r="M11" i="26" s="1"/>
  <c r="L11" i="26" a="1"/>
  <c r="L11" i="26" s="1"/>
  <c r="K11" i="26" a="1"/>
  <c r="K11" i="26" s="1"/>
  <c r="J11" i="26" a="1"/>
  <c r="J11" i="26" s="1"/>
  <c r="I11" i="26" a="1"/>
  <c r="I11" i="26" s="1"/>
  <c r="H11" i="26" a="1"/>
  <c r="H11" i="26" s="1"/>
  <c r="G11" i="26" a="1"/>
  <c r="G11" i="26" s="1"/>
  <c r="F11" i="26" a="1"/>
  <c r="F11" i="26" s="1"/>
  <c r="E11" i="26" a="1"/>
  <c r="E11" i="26" s="1"/>
  <c r="D11" i="26" a="1"/>
  <c r="D11" i="26" s="1"/>
  <c r="C11" i="26"/>
  <c r="C10" i="26"/>
  <c r="C9" i="26"/>
  <c r="C8" i="26"/>
  <c r="C7" i="26"/>
  <c r="C6" i="26"/>
  <c r="C5" i="26"/>
  <c r="C4" i="26"/>
  <c r="W21" i="25" a="1"/>
  <c r="W21" i="25" s="1"/>
  <c r="V21" i="25" a="1"/>
  <c r="V21" i="25" s="1"/>
  <c r="U21" i="25" a="1"/>
  <c r="U21" i="25" s="1"/>
  <c r="T21" i="25" a="1"/>
  <c r="T21" i="25" s="1"/>
  <c r="S21" i="25" a="1"/>
  <c r="S21" i="25" s="1"/>
  <c r="R21" i="25" a="1"/>
  <c r="R21" i="25" s="1"/>
  <c r="Q21" i="25" a="1"/>
  <c r="Q21" i="25" s="1"/>
  <c r="P21" i="25" a="1"/>
  <c r="P21" i="25" s="1"/>
  <c r="O21" i="25" a="1"/>
  <c r="O21" i="25" s="1"/>
  <c r="N21" i="25" a="1"/>
  <c r="N21" i="25" s="1"/>
  <c r="M21" i="25" a="1"/>
  <c r="M21" i="25" s="1"/>
  <c r="L21" i="25" a="1"/>
  <c r="L21" i="25" s="1"/>
  <c r="K21" i="25" a="1"/>
  <c r="K21" i="25" s="1"/>
  <c r="J21" i="25" a="1"/>
  <c r="J21" i="25" s="1"/>
  <c r="I21" i="25" a="1"/>
  <c r="I21" i="25" s="1"/>
  <c r="H21" i="25" a="1"/>
  <c r="H21" i="25" s="1"/>
  <c r="G21" i="25" a="1"/>
  <c r="G21" i="25" s="1"/>
  <c r="F21" i="25" a="1"/>
  <c r="F21" i="25" s="1"/>
  <c r="E21" i="25" a="1"/>
  <c r="E21" i="25" s="1"/>
  <c r="D21" i="25" a="1"/>
  <c r="D21" i="25" s="1"/>
  <c r="C21" i="25"/>
  <c r="W20" i="25" a="1"/>
  <c r="W20" i="25" s="1"/>
  <c r="V20" i="25" a="1"/>
  <c r="V20" i="25" s="1"/>
  <c r="U20" i="25" a="1"/>
  <c r="U20" i="25" s="1"/>
  <c r="T20" i="25" a="1"/>
  <c r="T20" i="25" s="1"/>
  <c r="S20" i="25" a="1"/>
  <c r="S20" i="25" s="1"/>
  <c r="R20" i="25" a="1"/>
  <c r="R20" i="25" s="1"/>
  <c r="Q20" i="25" a="1"/>
  <c r="Q20" i="25" s="1"/>
  <c r="P20" i="25" a="1"/>
  <c r="P20" i="25" s="1"/>
  <c r="O20" i="25" a="1"/>
  <c r="O20" i="25" s="1"/>
  <c r="N20" i="25" a="1"/>
  <c r="N20" i="25" s="1"/>
  <c r="M20" i="25" a="1"/>
  <c r="M20" i="25" s="1"/>
  <c r="L20" i="25" a="1"/>
  <c r="L20" i="25" s="1"/>
  <c r="K20" i="25" a="1"/>
  <c r="K20" i="25" s="1"/>
  <c r="J20" i="25" a="1"/>
  <c r="J20" i="25" s="1"/>
  <c r="I20" i="25" a="1"/>
  <c r="I20" i="25" s="1"/>
  <c r="H20" i="25" a="1"/>
  <c r="H20" i="25" s="1"/>
  <c r="G20" i="25" a="1"/>
  <c r="G20" i="25" s="1"/>
  <c r="F20" i="25" a="1"/>
  <c r="F20" i="25" s="1"/>
  <c r="E20" i="25" a="1"/>
  <c r="E20" i="25" s="1"/>
  <c r="D20" i="25" a="1"/>
  <c r="D20" i="25" s="1"/>
  <c r="C20" i="25"/>
  <c r="W19" i="25" a="1"/>
  <c r="W19" i="25" s="1"/>
  <c r="V19" i="25" a="1"/>
  <c r="V19" i="25" s="1"/>
  <c r="U19" i="25" a="1"/>
  <c r="U19" i="25" s="1"/>
  <c r="T19" i="25" a="1"/>
  <c r="T19" i="25" s="1"/>
  <c r="S19" i="25" a="1"/>
  <c r="S19" i="25" s="1"/>
  <c r="R19" i="25" a="1"/>
  <c r="R19" i="25" s="1"/>
  <c r="Q19" i="25" a="1"/>
  <c r="Q19" i="25" s="1"/>
  <c r="P19" i="25" a="1"/>
  <c r="P19" i="25" s="1"/>
  <c r="O19" i="25" a="1"/>
  <c r="O19" i="25" s="1"/>
  <c r="N19" i="25" a="1"/>
  <c r="N19" i="25" s="1"/>
  <c r="M19" i="25" a="1"/>
  <c r="M19" i="25" s="1"/>
  <c r="L19" i="25" a="1"/>
  <c r="L19" i="25" s="1"/>
  <c r="K19" i="25" a="1"/>
  <c r="K19" i="25" s="1"/>
  <c r="J19" i="25" a="1"/>
  <c r="J19" i="25" s="1"/>
  <c r="I19" i="25" a="1"/>
  <c r="I19" i="25" s="1"/>
  <c r="H19" i="25" a="1"/>
  <c r="H19" i="25" s="1"/>
  <c r="G19" i="25" a="1"/>
  <c r="G19" i="25" s="1"/>
  <c r="F19" i="25" a="1"/>
  <c r="F19" i="25" s="1"/>
  <c r="E19" i="25" a="1"/>
  <c r="E19" i="25" s="1"/>
  <c r="D19" i="25" a="1"/>
  <c r="D19" i="25" s="1"/>
  <c r="C19" i="25"/>
  <c r="W18" i="25" a="1"/>
  <c r="W18" i="25" s="1"/>
  <c r="V18" i="25" a="1"/>
  <c r="V18" i="25" s="1"/>
  <c r="U18" i="25" a="1"/>
  <c r="U18" i="25" s="1"/>
  <c r="T18" i="25" a="1"/>
  <c r="T18" i="25" s="1"/>
  <c r="S18" i="25" a="1"/>
  <c r="S18" i="25" s="1"/>
  <c r="R18" i="25" a="1"/>
  <c r="R18" i="25" s="1"/>
  <c r="Q18" i="25" a="1"/>
  <c r="Q18" i="25" s="1"/>
  <c r="P18" i="25" a="1"/>
  <c r="P18" i="25" s="1"/>
  <c r="O18" i="25" a="1"/>
  <c r="O18" i="25" s="1"/>
  <c r="N18" i="25" a="1"/>
  <c r="N18" i="25" s="1"/>
  <c r="M18" i="25" a="1"/>
  <c r="M18" i="25" s="1"/>
  <c r="L18" i="25" a="1"/>
  <c r="L18" i="25" s="1"/>
  <c r="K18" i="25" a="1"/>
  <c r="K18" i="25" s="1"/>
  <c r="J18" i="25" a="1"/>
  <c r="J18" i="25" s="1"/>
  <c r="I18" i="25" a="1"/>
  <c r="I18" i="25" s="1"/>
  <c r="H18" i="25" a="1"/>
  <c r="H18" i="25" s="1"/>
  <c r="G18" i="25" a="1"/>
  <c r="G18" i="25" s="1"/>
  <c r="F18" i="25" a="1"/>
  <c r="F18" i="25" s="1"/>
  <c r="E18" i="25" a="1"/>
  <c r="E18" i="25" s="1"/>
  <c r="D18" i="25" a="1"/>
  <c r="D18" i="25" s="1"/>
  <c r="C18" i="25"/>
  <c r="W17" i="25" a="1"/>
  <c r="W17" i="25" s="1"/>
  <c r="V17" i="25" a="1"/>
  <c r="V17" i="25" s="1"/>
  <c r="U17" i="25" a="1"/>
  <c r="U17" i="25" s="1"/>
  <c r="T17" i="25" a="1"/>
  <c r="T17" i="25" s="1"/>
  <c r="S17" i="25" a="1"/>
  <c r="S17" i="25" s="1"/>
  <c r="R17" i="25" a="1"/>
  <c r="R17" i="25" s="1"/>
  <c r="Q17" i="25" a="1"/>
  <c r="Q17" i="25" s="1"/>
  <c r="P17" i="25" a="1"/>
  <c r="P17" i="25" s="1"/>
  <c r="O17" i="25" a="1"/>
  <c r="O17" i="25" s="1"/>
  <c r="N17" i="25" a="1"/>
  <c r="N17" i="25" s="1"/>
  <c r="M17" i="25" a="1"/>
  <c r="M17" i="25" s="1"/>
  <c r="L17" i="25" a="1"/>
  <c r="L17" i="25" s="1"/>
  <c r="K17" i="25" a="1"/>
  <c r="K17" i="25" s="1"/>
  <c r="J17" i="25" a="1"/>
  <c r="J17" i="25" s="1"/>
  <c r="I17" i="25" a="1"/>
  <c r="I17" i="25" s="1"/>
  <c r="H17" i="25" a="1"/>
  <c r="H17" i="25" s="1"/>
  <c r="G17" i="25" a="1"/>
  <c r="G17" i="25" s="1"/>
  <c r="F17" i="25" a="1"/>
  <c r="F17" i="25" s="1"/>
  <c r="E17" i="25" a="1"/>
  <c r="E17" i="25" s="1"/>
  <c r="D17" i="25" a="1"/>
  <c r="D17" i="25" s="1"/>
  <c r="C17" i="25"/>
  <c r="W16" i="25" a="1"/>
  <c r="W16" i="25" s="1"/>
  <c r="V16" i="25" a="1"/>
  <c r="V16" i="25" s="1"/>
  <c r="U16" i="25" a="1"/>
  <c r="U16" i="25" s="1"/>
  <c r="T16" i="25" a="1"/>
  <c r="T16" i="25" s="1"/>
  <c r="S16" i="25" a="1"/>
  <c r="S16" i="25" s="1"/>
  <c r="R16" i="25" a="1"/>
  <c r="R16" i="25" s="1"/>
  <c r="Q16" i="25" a="1"/>
  <c r="Q16" i="25" s="1"/>
  <c r="P16" i="25" a="1"/>
  <c r="P16" i="25" s="1"/>
  <c r="O16" i="25" a="1"/>
  <c r="O16" i="25" s="1"/>
  <c r="N16" i="25" a="1"/>
  <c r="N16" i="25" s="1"/>
  <c r="M16" i="25" a="1"/>
  <c r="M16" i="25" s="1"/>
  <c r="L16" i="25" a="1"/>
  <c r="L16" i="25" s="1"/>
  <c r="K16" i="25" a="1"/>
  <c r="K16" i="25" s="1"/>
  <c r="J16" i="25" a="1"/>
  <c r="J16" i="25" s="1"/>
  <c r="I16" i="25" a="1"/>
  <c r="I16" i="25" s="1"/>
  <c r="H16" i="25" a="1"/>
  <c r="H16" i="25" s="1"/>
  <c r="G16" i="25" a="1"/>
  <c r="G16" i="25" s="1"/>
  <c r="F16" i="25" a="1"/>
  <c r="F16" i="25" s="1"/>
  <c r="E16" i="25" a="1"/>
  <c r="E16" i="25" s="1"/>
  <c r="D16" i="25" a="1"/>
  <c r="D16" i="25" s="1"/>
  <c r="C16" i="25"/>
  <c r="W15" i="25" a="1"/>
  <c r="W15" i="25" s="1"/>
  <c r="V15" i="25" a="1"/>
  <c r="V15" i="25" s="1"/>
  <c r="U15" i="25" a="1"/>
  <c r="U15" i="25" s="1"/>
  <c r="T15" i="25" a="1"/>
  <c r="T15" i="25" s="1"/>
  <c r="S15" i="25" a="1"/>
  <c r="S15" i="25" s="1"/>
  <c r="R15" i="25" a="1"/>
  <c r="R15" i="25" s="1"/>
  <c r="Q15" i="25" a="1"/>
  <c r="Q15" i="25" s="1"/>
  <c r="P15" i="25" a="1"/>
  <c r="P15" i="25" s="1"/>
  <c r="O15" i="25" a="1"/>
  <c r="O15" i="25" s="1"/>
  <c r="N15" i="25" a="1"/>
  <c r="N15" i="25" s="1"/>
  <c r="M15" i="25" a="1"/>
  <c r="M15" i="25" s="1"/>
  <c r="L15" i="25" a="1"/>
  <c r="L15" i="25" s="1"/>
  <c r="K15" i="25" a="1"/>
  <c r="K15" i="25" s="1"/>
  <c r="J15" i="25" a="1"/>
  <c r="J15" i="25" s="1"/>
  <c r="I15" i="25" a="1"/>
  <c r="I15" i="25" s="1"/>
  <c r="H15" i="25" a="1"/>
  <c r="H15" i="25" s="1"/>
  <c r="G15" i="25" a="1"/>
  <c r="G15" i="25" s="1"/>
  <c r="F15" i="25" a="1"/>
  <c r="F15" i="25" s="1"/>
  <c r="E15" i="25" a="1"/>
  <c r="E15" i="25" s="1"/>
  <c r="D15" i="25" a="1"/>
  <c r="D15" i="25" s="1"/>
  <c r="C15" i="25"/>
  <c r="W14" i="25" a="1"/>
  <c r="W14" i="25" s="1"/>
  <c r="V14" i="25" a="1"/>
  <c r="V14" i="25" s="1"/>
  <c r="U14" i="25" a="1"/>
  <c r="U14" i="25" s="1"/>
  <c r="T14" i="25" a="1"/>
  <c r="T14" i="25" s="1"/>
  <c r="S14" i="25" a="1"/>
  <c r="S14" i="25" s="1"/>
  <c r="R14" i="25" a="1"/>
  <c r="R14" i="25" s="1"/>
  <c r="Q14" i="25" a="1"/>
  <c r="Q14" i="25" s="1"/>
  <c r="P14" i="25" a="1"/>
  <c r="P14" i="25" s="1"/>
  <c r="O14" i="25" a="1"/>
  <c r="O14" i="25" s="1"/>
  <c r="N14" i="25" a="1"/>
  <c r="N14" i="25" s="1"/>
  <c r="M14" i="25" a="1"/>
  <c r="M14" i="25" s="1"/>
  <c r="L14" i="25" a="1"/>
  <c r="L14" i="25" s="1"/>
  <c r="K14" i="25" a="1"/>
  <c r="K14" i="25" s="1"/>
  <c r="J14" i="25" a="1"/>
  <c r="J14" i="25" s="1"/>
  <c r="I14" i="25" a="1"/>
  <c r="I14" i="25" s="1"/>
  <c r="H14" i="25" a="1"/>
  <c r="H14" i="25" s="1"/>
  <c r="G14" i="25" a="1"/>
  <c r="G14" i="25" s="1"/>
  <c r="F14" i="25" a="1"/>
  <c r="F14" i="25" s="1"/>
  <c r="E14" i="25" a="1"/>
  <c r="E14" i="25" s="1"/>
  <c r="D14" i="25" a="1"/>
  <c r="D14" i="25" s="1"/>
  <c r="C14" i="25"/>
  <c r="W13" i="25" a="1"/>
  <c r="W13" i="25" s="1"/>
  <c r="V13" i="25" a="1"/>
  <c r="V13" i="25" s="1"/>
  <c r="U13" i="25" a="1"/>
  <c r="U13" i="25" s="1"/>
  <c r="T13" i="25" a="1"/>
  <c r="T13" i="25" s="1"/>
  <c r="S13" i="25" a="1"/>
  <c r="S13" i="25" s="1"/>
  <c r="R13" i="25" a="1"/>
  <c r="R13" i="25" s="1"/>
  <c r="Q13" i="25" a="1"/>
  <c r="Q13" i="25" s="1"/>
  <c r="P13" i="25" a="1"/>
  <c r="P13" i="25" s="1"/>
  <c r="O13" i="25" a="1"/>
  <c r="O13" i="25" s="1"/>
  <c r="N13" i="25" a="1"/>
  <c r="N13" i="25" s="1"/>
  <c r="M13" i="25" a="1"/>
  <c r="M13" i="25" s="1"/>
  <c r="L13" i="25" a="1"/>
  <c r="L13" i="25" s="1"/>
  <c r="K13" i="25" a="1"/>
  <c r="K13" i="25" s="1"/>
  <c r="J13" i="25" a="1"/>
  <c r="J13" i="25" s="1"/>
  <c r="I13" i="25" a="1"/>
  <c r="I13" i="25" s="1"/>
  <c r="H13" i="25" a="1"/>
  <c r="H13" i="25" s="1"/>
  <c r="G13" i="25" a="1"/>
  <c r="G13" i="25" s="1"/>
  <c r="F13" i="25" a="1"/>
  <c r="F13" i="25" s="1"/>
  <c r="E13" i="25" a="1"/>
  <c r="E13" i="25" s="1"/>
  <c r="D13" i="25" a="1"/>
  <c r="D13" i="25" s="1"/>
  <c r="C13" i="25"/>
  <c r="W12" i="25" a="1"/>
  <c r="W12" i="25" s="1"/>
  <c r="V12" i="25" a="1"/>
  <c r="V12" i="25" s="1"/>
  <c r="U12" i="25" a="1"/>
  <c r="U12" i="25" s="1"/>
  <c r="T12" i="25" a="1"/>
  <c r="T12" i="25" s="1"/>
  <c r="S12" i="25" a="1"/>
  <c r="S12" i="25" s="1"/>
  <c r="R12" i="25" a="1"/>
  <c r="R12" i="25" s="1"/>
  <c r="Q12" i="25" a="1"/>
  <c r="Q12" i="25" s="1"/>
  <c r="P12" i="25" a="1"/>
  <c r="P12" i="25" s="1"/>
  <c r="O12" i="25" a="1"/>
  <c r="O12" i="25" s="1"/>
  <c r="N12" i="25" a="1"/>
  <c r="N12" i="25" s="1"/>
  <c r="M12" i="25" a="1"/>
  <c r="M12" i="25" s="1"/>
  <c r="L12" i="25" a="1"/>
  <c r="L12" i="25" s="1"/>
  <c r="K12" i="25" a="1"/>
  <c r="K12" i="25" s="1"/>
  <c r="J12" i="25" a="1"/>
  <c r="J12" i="25" s="1"/>
  <c r="I12" i="25" a="1"/>
  <c r="I12" i="25" s="1"/>
  <c r="H12" i="25" a="1"/>
  <c r="H12" i="25" s="1"/>
  <c r="G12" i="25" a="1"/>
  <c r="G12" i="25" s="1"/>
  <c r="F12" i="25" a="1"/>
  <c r="F12" i="25" s="1"/>
  <c r="E12" i="25" a="1"/>
  <c r="E12" i="25" s="1"/>
  <c r="D12" i="25" a="1"/>
  <c r="D12" i="25" s="1"/>
  <c r="C12" i="25"/>
  <c r="W11" i="25" a="1"/>
  <c r="W11" i="25" s="1"/>
  <c r="V11" i="25" a="1"/>
  <c r="V11" i="25" s="1"/>
  <c r="U11" i="25" a="1"/>
  <c r="U11" i="25" s="1"/>
  <c r="T11" i="25" a="1"/>
  <c r="T11" i="25" s="1"/>
  <c r="S11" i="25" a="1"/>
  <c r="S11" i="25" s="1"/>
  <c r="R11" i="25" a="1"/>
  <c r="R11" i="25" s="1"/>
  <c r="Q11" i="25" a="1"/>
  <c r="Q11" i="25" s="1"/>
  <c r="P11" i="25" a="1"/>
  <c r="P11" i="25" s="1"/>
  <c r="O11" i="25" a="1"/>
  <c r="O11" i="25" s="1"/>
  <c r="N11" i="25" a="1"/>
  <c r="N11" i="25" s="1"/>
  <c r="M11" i="25" a="1"/>
  <c r="M11" i="25" s="1"/>
  <c r="L11" i="25" a="1"/>
  <c r="L11" i="25" s="1"/>
  <c r="K11" i="25" a="1"/>
  <c r="K11" i="25" s="1"/>
  <c r="J11" i="25" a="1"/>
  <c r="J11" i="25" s="1"/>
  <c r="I11" i="25" a="1"/>
  <c r="I11" i="25" s="1"/>
  <c r="H11" i="25" a="1"/>
  <c r="H11" i="25" s="1"/>
  <c r="G11" i="25" a="1"/>
  <c r="G11" i="25" s="1"/>
  <c r="F11" i="25" a="1"/>
  <c r="F11" i="25" s="1"/>
  <c r="E11" i="25" a="1"/>
  <c r="E11" i="25" s="1"/>
  <c r="D11" i="25" a="1"/>
  <c r="D11" i="25" s="1"/>
  <c r="C11" i="25"/>
  <c r="W10" i="25" a="1"/>
  <c r="W10" i="25" s="1"/>
  <c r="V10" i="25" a="1"/>
  <c r="V10" i="25" s="1"/>
  <c r="U10" i="25" a="1"/>
  <c r="U10" i="25" s="1"/>
  <c r="T10" i="25" a="1"/>
  <c r="T10" i="25" s="1"/>
  <c r="S10" i="25" a="1"/>
  <c r="S10" i="25" s="1"/>
  <c r="R10" i="25" a="1"/>
  <c r="R10" i="25" s="1"/>
  <c r="Q10" i="25" a="1"/>
  <c r="Q10" i="25" s="1"/>
  <c r="P10" i="25" a="1"/>
  <c r="P10" i="25" s="1"/>
  <c r="O10" i="25" a="1"/>
  <c r="O10" i="25" s="1"/>
  <c r="N10" i="25" a="1"/>
  <c r="N10" i="25" s="1"/>
  <c r="M10" i="25" a="1"/>
  <c r="M10" i="25" s="1"/>
  <c r="L10" i="25" a="1"/>
  <c r="L10" i="25" s="1"/>
  <c r="K10" i="25" a="1"/>
  <c r="K10" i="25" s="1"/>
  <c r="J10" i="25" a="1"/>
  <c r="J10" i="25" s="1"/>
  <c r="I10" i="25" a="1"/>
  <c r="I10" i="25" s="1"/>
  <c r="H10" i="25" a="1"/>
  <c r="H10" i="25" s="1"/>
  <c r="G10" i="25" a="1"/>
  <c r="G10" i="25" s="1"/>
  <c r="F10" i="25" a="1"/>
  <c r="F10" i="25" s="1"/>
  <c r="E10" i="25" a="1"/>
  <c r="E10" i="25" s="1"/>
  <c r="D10" i="25" a="1"/>
  <c r="D10" i="25" s="1"/>
  <c r="C10" i="25"/>
  <c r="C9" i="25"/>
  <c r="C8" i="25"/>
  <c r="C7" i="25"/>
  <c r="C6" i="25"/>
  <c r="C5" i="25"/>
  <c r="C4" i="25"/>
  <c r="W21" i="24" a="1"/>
  <c r="W21" i="24" s="1"/>
  <c r="V21" i="24" a="1"/>
  <c r="V21" i="24" s="1"/>
  <c r="U21" i="24" a="1"/>
  <c r="U21" i="24" s="1"/>
  <c r="T21" i="24" a="1"/>
  <c r="T21" i="24" s="1"/>
  <c r="S21" i="24" a="1"/>
  <c r="S21" i="24" s="1"/>
  <c r="R21" i="24" a="1"/>
  <c r="R21" i="24" s="1"/>
  <c r="Q21" i="24" a="1"/>
  <c r="Q21" i="24" s="1"/>
  <c r="P21" i="24" a="1"/>
  <c r="P21" i="24" s="1"/>
  <c r="O21" i="24" a="1"/>
  <c r="O21" i="24" s="1"/>
  <c r="N21" i="24" a="1"/>
  <c r="N21" i="24" s="1"/>
  <c r="M21" i="24" a="1"/>
  <c r="M21" i="24" s="1"/>
  <c r="L21" i="24" a="1"/>
  <c r="L21" i="24" s="1"/>
  <c r="K21" i="24" a="1"/>
  <c r="K21" i="24" s="1"/>
  <c r="J21" i="24" a="1"/>
  <c r="J21" i="24" s="1"/>
  <c r="I21" i="24" a="1"/>
  <c r="I21" i="24" s="1"/>
  <c r="H21" i="24" a="1"/>
  <c r="H21" i="24" s="1"/>
  <c r="G21" i="24" a="1"/>
  <c r="G21" i="24" s="1"/>
  <c r="F21" i="24" a="1"/>
  <c r="F21" i="24" s="1"/>
  <c r="E21" i="24" a="1"/>
  <c r="E21" i="24" s="1"/>
  <c r="D21" i="24" a="1"/>
  <c r="D21" i="24" s="1"/>
  <c r="C21" i="24"/>
  <c r="W20" i="24" a="1"/>
  <c r="W20" i="24" s="1"/>
  <c r="V20" i="24" a="1"/>
  <c r="V20" i="24" s="1"/>
  <c r="U20" i="24" a="1"/>
  <c r="U20" i="24" s="1"/>
  <c r="T20" i="24" a="1"/>
  <c r="T20" i="24" s="1"/>
  <c r="S20" i="24" a="1"/>
  <c r="S20" i="24" s="1"/>
  <c r="R20" i="24" a="1"/>
  <c r="R20" i="24" s="1"/>
  <c r="Q20" i="24" a="1"/>
  <c r="Q20" i="24" s="1"/>
  <c r="P20" i="24" a="1"/>
  <c r="P20" i="24" s="1"/>
  <c r="O20" i="24" a="1"/>
  <c r="O20" i="24" s="1"/>
  <c r="N20" i="24" a="1"/>
  <c r="N20" i="24" s="1"/>
  <c r="M20" i="24" a="1"/>
  <c r="M20" i="24" s="1"/>
  <c r="L20" i="24" a="1"/>
  <c r="L20" i="24" s="1"/>
  <c r="K20" i="24" a="1"/>
  <c r="K20" i="24" s="1"/>
  <c r="J20" i="24" a="1"/>
  <c r="J20" i="24" s="1"/>
  <c r="I20" i="24" a="1"/>
  <c r="I20" i="24" s="1"/>
  <c r="H20" i="24" a="1"/>
  <c r="H20" i="24" s="1"/>
  <c r="G20" i="24" a="1"/>
  <c r="G20" i="24" s="1"/>
  <c r="F20" i="24" a="1"/>
  <c r="F20" i="24" s="1"/>
  <c r="E20" i="24" a="1"/>
  <c r="E20" i="24" s="1"/>
  <c r="D20" i="24" a="1"/>
  <c r="D20" i="24" s="1"/>
  <c r="C20" i="24"/>
  <c r="W19" i="24" a="1"/>
  <c r="W19" i="24" s="1"/>
  <c r="V19" i="24" a="1"/>
  <c r="V19" i="24" s="1"/>
  <c r="U19" i="24" a="1"/>
  <c r="U19" i="24" s="1"/>
  <c r="T19" i="24" a="1"/>
  <c r="T19" i="24" s="1"/>
  <c r="S19" i="24" a="1"/>
  <c r="S19" i="24" s="1"/>
  <c r="R19" i="24" a="1"/>
  <c r="R19" i="24" s="1"/>
  <c r="Q19" i="24" a="1"/>
  <c r="Q19" i="24" s="1"/>
  <c r="P19" i="24" a="1"/>
  <c r="P19" i="24" s="1"/>
  <c r="O19" i="24" a="1"/>
  <c r="O19" i="24" s="1"/>
  <c r="N19" i="24" a="1"/>
  <c r="N19" i="24" s="1"/>
  <c r="M19" i="24" a="1"/>
  <c r="M19" i="24" s="1"/>
  <c r="L19" i="24" a="1"/>
  <c r="L19" i="24" s="1"/>
  <c r="K19" i="24" a="1"/>
  <c r="K19" i="24" s="1"/>
  <c r="J19" i="24" a="1"/>
  <c r="J19" i="24" s="1"/>
  <c r="I19" i="24" a="1"/>
  <c r="I19" i="24" s="1"/>
  <c r="H19" i="24" a="1"/>
  <c r="H19" i="24" s="1"/>
  <c r="G19" i="24" a="1"/>
  <c r="G19" i="24" s="1"/>
  <c r="F19" i="24" a="1"/>
  <c r="F19" i="24" s="1"/>
  <c r="E19" i="24" a="1"/>
  <c r="E19" i="24" s="1"/>
  <c r="D19" i="24" a="1"/>
  <c r="D19" i="24" s="1"/>
  <c r="C19" i="24"/>
  <c r="W18" i="24" a="1"/>
  <c r="W18" i="24" s="1"/>
  <c r="V18" i="24" a="1"/>
  <c r="V18" i="24" s="1"/>
  <c r="U18" i="24" a="1"/>
  <c r="U18" i="24" s="1"/>
  <c r="T18" i="24" a="1"/>
  <c r="T18" i="24" s="1"/>
  <c r="S18" i="24" a="1"/>
  <c r="S18" i="24" s="1"/>
  <c r="R18" i="24" a="1"/>
  <c r="R18" i="24" s="1"/>
  <c r="Q18" i="24" a="1"/>
  <c r="Q18" i="24" s="1"/>
  <c r="P18" i="24" a="1"/>
  <c r="P18" i="24" s="1"/>
  <c r="O18" i="24" a="1"/>
  <c r="O18" i="24" s="1"/>
  <c r="N18" i="24" a="1"/>
  <c r="N18" i="24" s="1"/>
  <c r="M18" i="24" a="1"/>
  <c r="M18" i="24" s="1"/>
  <c r="L18" i="24" a="1"/>
  <c r="L18" i="24" s="1"/>
  <c r="K18" i="24" a="1"/>
  <c r="K18" i="24" s="1"/>
  <c r="J18" i="24" a="1"/>
  <c r="J18" i="24" s="1"/>
  <c r="I18" i="24" a="1"/>
  <c r="I18" i="24" s="1"/>
  <c r="H18" i="24" a="1"/>
  <c r="H18" i="24" s="1"/>
  <c r="G18" i="24" a="1"/>
  <c r="G18" i="24" s="1"/>
  <c r="F18" i="24" a="1"/>
  <c r="F18" i="24" s="1"/>
  <c r="E18" i="24" a="1"/>
  <c r="E18" i="24" s="1"/>
  <c r="D18" i="24" a="1"/>
  <c r="D18" i="24" s="1"/>
  <c r="C18" i="24"/>
  <c r="W17" i="24" a="1"/>
  <c r="W17" i="24" s="1"/>
  <c r="V17" i="24" a="1"/>
  <c r="V17" i="24" s="1"/>
  <c r="U17" i="24" a="1"/>
  <c r="U17" i="24" s="1"/>
  <c r="T17" i="24" a="1"/>
  <c r="T17" i="24" s="1"/>
  <c r="S17" i="24" a="1"/>
  <c r="S17" i="24" s="1"/>
  <c r="R17" i="24" a="1"/>
  <c r="R17" i="24" s="1"/>
  <c r="Q17" i="24" a="1"/>
  <c r="Q17" i="24" s="1"/>
  <c r="P17" i="24" a="1"/>
  <c r="P17" i="24" s="1"/>
  <c r="O17" i="24" a="1"/>
  <c r="O17" i="24" s="1"/>
  <c r="N17" i="24" a="1"/>
  <c r="N17" i="24" s="1"/>
  <c r="M17" i="24" a="1"/>
  <c r="M17" i="24" s="1"/>
  <c r="L17" i="24" a="1"/>
  <c r="L17" i="24" s="1"/>
  <c r="K17" i="24" a="1"/>
  <c r="K17" i="24" s="1"/>
  <c r="J17" i="24" a="1"/>
  <c r="J17" i="24" s="1"/>
  <c r="I17" i="24" a="1"/>
  <c r="I17" i="24" s="1"/>
  <c r="H17" i="24" a="1"/>
  <c r="H17" i="24" s="1"/>
  <c r="G17" i="24" a="1"/>
  <c r="G17" i="24" s="1"/>
  <c r="F17" i="24" a="1"/>
  <c r="F17" i="24" s="1"/>
  <c r="E17" i="24" a="1"/>
  <c r="E17" i="24" s="1"/>
  <c r="D17" i="24" a="1"/>
  <c r="D17" i="24" s="1"/>
  <c r="C17" i="24"/>
  <c r="W16" i="24" a="1"/>
  <c r="W16" i="24" s="1"/>
  <c r="V16" i="24" a="1"/>
  <c r="V16" i="24" s="1"/>
  <c r="U16" i="24" a="1"/>
  <c r="U16" i="24" s="1"/>
  <c r="T16" i="24" a="1"/>
  <c r="T16" i="24" s="1"/>
  <c r="S16" i="24" a="1"/>
  <c r="S16" i="24" s="1"/>
  <c r="R16" i="24" a="1"/>
  <c r="R16" i="24" s="1"/>
  <c r="Q16" i="24" a="1"/>
  <c r="Q16" i="24" s="1"/>
  <c r="P16" i="24" a="1"/>
  <c r="P16" i="24" s="1"/>
  <c r="O16" i="24" a="1"/>
  <c r="O16" i="24" s="1"/>
  <c r="N16" i="24" a="1"/>
  <c r="N16" i="24" s="1"/>
  <c r="M16" i="24" a="1"/>
  <c r="M16" i="24" s="1"/>
  <c r="L16" i="24" a="1"/>
  <c r="L16" i="24" s="1"/>
  <c r="K16" i="24" a="1"/>
  <c r="K16" i="24" s="1"/>
  <c r="J16" i="24" a="1"/>
  <c r="J16" i="24" s="1"/>
  <c r="I16" i="24" a="1"/>
  <c r="I16" i="24" s="1"/>
  <c r="H16" i="24" a="1"/>
  <c r="H16" i="24" s="1"/>
  <c r="G16" i="24" a="1"/>
  <c r="G16" i="24" s="1"/>
  <c r="F16" i="24" a="1"/>
  <c r="F16" i="24" s="1"/>
  <c r="E16" i="24" a="1"/>
  <c r="E16" i="24" s="1"/>
  <c r="D16" i="24" a="1"/>
  <c r="D16" i="24" s="1"/>
  <c r="C16" i="24"/>
  <c r="W15" i="24" a="1"/>
  <c r="W15" i="24" s="1"/>
  <c r="V15" i="24" a="1"/>
  <c r="V15" i="24" s="1"/>
  <c r="U15" i="24" a="1"/>
  <c r="U15" i="24" s="1"/>
  <c r="T15" i="24" a="1"/>
  <c r="T15" i="24" s="1"/>
  <c r="S15" i="24" a="1"/>
  <c r="S15" i="24" s="1"/>
  <c r="R15" i="24" a="1"/>
  <c r="R15" i="24" s="1"/>
  <c r="Q15" i="24" a="1"/>
  <c r="Q15" i="24" s="1"/>
  <c r="P15" i="24" a="1"/>
  <c r="P15" i="24" s="1"/>
  <c r="O15" i="24" a="1"/>
  <c r="O15" i="24" s="1"/>
  <c r="N15" i="24" a="1"/>
  <c r="N15" i="24" s="1"/>
  <c r="M15" i="24" a="1"/>
  <c r="M15" i="24" s="1"/>
  <c r="L15" i="24" a="1"/>
  <c r="L15" i="24" s="1"/>
  <c r="K15" i="24" a="1"/>
  <c r="K15" i="24" s="1"/>
  <c r="J15" i="24" a="1"/>
  <c r="J15" i="24" s="1"/>
  <c r="I15" i="24" a="1"/>
  <c r="I15" i="24" s="1"/>
  <c r="H15" i="24" a="1"/>
  <c r="H15" i="24" s="1"/>
  <c r="G15" i="24" a="1"/>
  <c r="G15" i="24" s="1"/>
  <c r="F15" i="24" a="1"/>
  <c r="F15" i="24" s="1"/>
  <c r="E15" i="24" a="1"/>
  <c r="E15" i="24" s="1"/>
  <c r="D15" i="24" a="1"/>
  <c r="D15" i="24" s="1"/>
  <c r="C15" i="24"/>
  <c r="W14" i="24" a="1"/>
  <c r="W14" i="24" s="1"/>
  <c r="V14" i="24" a="1"/>
  <c r="V14" i="24" s="1"/>
  <c r="U14" i="24" a="1"/>
  <c r="U14" i="24" s="1"/>
  <c r="T14" i="24" a="1"/>
  <c r="T14" i="24" s="1"/>
  <c r="S14" i="24" a="1"/>
  <c r="S14" i="24" s="1"/>
  <c r="R14" i="24" a="1"/>
  <c r="R14" i="24" s="1"/>
  <c r="Q14" i="24" a="1"/>
  <c r="Q14" i="24" s="1"/>
  <c r="P14" i="24" a="1"/>
  <c r="P14" i="24" s="1"/>
  <c r="O14" i="24" a="1"/>
  <c r="O14" i="24" s="1"/>
  <c r="N14" i="24" a="1"/>
  <c r="N14" i="24" s="1"/>
  <c r="M14" i="24" a="1"/>
  <c r="M14" i="24" s="1"/>
  <c r="L14" i="24" a="1"/>
  <c r="L14" i="24" s="1"/>
  <c r="K14" i="24" a="1"/>
  <c r="K14" i="24" s="1"/>
  <c r="J14" i="24" a="1"/>
  <c r="J14" i="24" s="1"/>
  <c r="I14" i="24" a="1"/>
  <c r="I14" i="24" s="1"/>
  <c r="H14" i="24" a="1"/>
  <c r="H14" i="24" s="1"/>
  <c r="G14" i="24" a="1"/>
  <c r="G14" i="24" s="1"/>
  <c r="F14" i="24" a="1"/>
  <c r="F14" i="24" s="1"/>
  <c r="E14" i="24" a="1"/>
  <c r="E14" i="24" s="1"/>
  <c r="D14" i="24" a="1"/>
  <c r="D14" i="24" s="1"/>
  <c r="C14" i="24"/>
  <c r="W13" i="24" a="1"/>
  <c r="W13" i="24" s="1"/>
  <c r="V13" i="24" a="1"/>
  <c r="V13" i="24" s="1"/>
  <c r="U13" i="24" a="1"/>
  <c r="U13" i="24" s="1"/>
  <c r="T13" i="24" a="1"/>
  <c r="T13" i="24" s="1"/>
  <c r="S13" i="24" a="1"/>
  <c r="S13" i="24" s="1"/>
  <c r="R13" i="24" a="1"/>
  <c r="R13" i="24" s="1"/>
  <c r="Q13" i="24" a="1"/>
  <c r="Q13" i="24" s="1"/>
  <c r="P13" i="24" a="1"/>
  <c r="P13" i="24" s="1"/>
  <c r="O13" i="24" a="1"/>
  <c r="O13" i="24" s="1"/>
  <c r="N13" i="24" a="1"/>
  <c r="N13" i="24" s="1"/>
  <c r="M13" i="24" a="1"/>
  <c r="M13" i="24" s="1"/>
  <c r="L13" i="24" a="1"/>
  <c r="L13" i="24" s="1"/>
  <c r="K13" i="24" a="1"/>
  <c r="K13" i="24" s="1"/>
  <c r="J13" i="24" a="1"/>
  <c r="J13" i="24" s="1"/>
  <c r="I13" i="24" a="1"/>
  <c r="I13" i="24" s="1"/>
  <c r="H13" i="24" a="1"/>
  <c r="H13" i="24" s="1"/>
  <c r="G13" i="24" a="1"/>
  <c r="G13" i="24" s="1"/>
  <c r="F13" i="24" a="1"/>
  <c r="F13" i="24" s="1"/>
  <c r="E13" i="24" a="1"/>
  <c r="E13" i="24" s="1"/>
  <c r="D13" i="24" a="1"/>
  <c r="D13" i="24" s="1"/>
  <c r="C13" i="24"/>
  <c r="W12" i="24" a="1"/>
  <c r="W12" i="24" s="1"/>
  <c r="V12" i="24" a="1"/>
  <c r="V12" i="24" s="1"/>
  <c r="U12" i="24" a="1"/>
  <c r="U12" i="24" s="1"/>
  <c r="T12" i="24" a="1"/>
  <c r="T12" i="24" s="1"/>
  <c r="S12" i="24" a="1"/>
  <c r="S12" i="24" s="1"/>
  <c r="R12" i="24" a="1"/>
  <c r="R12" i="24" s="1"/>
  <c r="Q12" i="24" a="1"/>
  <c r="Q12" i="24" s="1"/>
  <c r="P12" i="24" a="1"/>
  <c r="P12" i="24" s="1"/>
  <c r="O12" i="24" a="1"/>
  <c r="O12" i="24" s="1"/>
  <c r="N12" i="24" a="1"/>
  <c r="N12" i="24" s="1"/>
  <c r="M12" i="24" a="1"/>
  <c r="M12" i="24" s="1"/>
  <c r="L12" i="24" a="1"/>
  <c r="L12" i="24" s="1"/>
  <c r="K12" i="24" a="1"/>
  <c r="K12" i="24" s="1"/>
  <c r="J12" i="24" a="1"/>
  <c r="J12" i="24" s="1"/>
  <c r="I12" i="24" a="1"/>
  <c r="I12" i="24" s="1"/>
  <c r="H12" i="24" a="1"/>
  <c r="H12" i="24" s="1"/>
  <c r="G12" i="24" a="1"/>
  <c r="G12" i="24" s="1"/>
  <c r="F12" i="24" a="1"/>
  <c r="F12" i="24" s="1"/>
  <c r="E12" i="24" a="1"/>
  <c r="E12" i="24" s="1"/>
  <c r="D12" i="24" a="1"/>
  <c r="D12" i="24" s="1"/>
  <c r="C12" i="24"/>
  <c r="W11" i="24" a="1"/>
  <c r="W11" i="24" s="1"/>
  <c r="V11" i="24" a="1"/>
  <c r="V11" i="24" s="1"/>
  <c r="U11" i="24" a="1"/>
  <c r="U11" i="24" s="1"/>
  <c r="T11" i="24" a="1"/>
  <c r="T11" i="24" s="1"/>
  <c r="S11" i="24" a="1"/>
  <c r="S11" i="24" s="1"/>
  <c r="R11" i="24" a="1"/>
  <c r="R11" i="24" s="1"/>
  <c r="Q11" i="24" a="1"/>
  <c r="Q11" i="24" s="1"/>
  <c r="P11" i="24" a="1"/>
  <c r="P11" i="24" s="1"/>
  <c r="O11" i="24" a="1"/>
  <c r="O11" i="24" s="1"/>
  <c r="N11" i="24" a="1"/>
  <c r="N11" i="24" s="1"/>
  <c r="M11" i="24" a="1"/>
  <c r="M11" i="24" s="1"/>
  <c r="L11" i="24" a="1"/>
  <c r="L11" i="24" s="1"/>
  <c r="K11" i="24" a="1"/>
  <c r="K11" i="24" s="1"/>
  <c r="J11" i="24" a="1"/>
  <c r="J11" i="24" s="1"/>
  <c r="I11" i="24" a="1"/>
  <c r="I11" i="24" s="1"/>
  <c r="H11" i="24" a="1"/>
  <c r="H11" i="24" s="1"/>
  <c r="G11" i="24" a="1"/>
  <c r="G11" i="24" s="1"/>
  <c r="F11" i="24" a="1"/>
  <c r="F11" i="24" s="1"/>
  <c r="E11" i="24" a="1"/>
  <c r="E11" i="24" s="1"/>
  <c r="D11" i="24" a="1"/>
  <c r="D11" i="24" s="1"/>
  <c r="C11" i="24"/>
  <c r="W10" i="24" a="1"/>
  <c r="W10" i="24" s="1"/>
  <c r="V10" i="24" a="1"/>
  <c r="V10" i="24" s="1"/>
  <c r="U10" i="24" a="1"/>
  <c r="U10" i="24" s="1"/>
  <c r="T10" i="24" a="1"/>
  <c r="T10" i="24" s="1"/>
  <c r="S10" i="24" a="1"/>
  <c r="S10" i="24" s="1"/>
  <c r="R10" i="24" a="1"/>
  <c r="R10" i="24" s="1"/>
  <c r="Q10" i="24" a="1"/>
  <c r="Q10" i="24" s="1"/>
  <c r="P10" i="24" a="1"/>
  <c r="P10" i="24" s="1"/>
  <c r="O10" i="24" a="1"/>
  <c r="O10" i="24" s="1"/>
  <c r="N10" i="24" a="1"/>
  <c r="N10" i="24" s="1"/>
  <c r="M10" i="24" a="1"/>
  <c r="M10" i="24" s="1"/>
  <c r="L10" i="24" a="1"/>
  <c r="L10" i="24" s="1"/>
  <c r="K10" i="24" a="1"/>
  <c r="K10" i="24" s="1"/>
  <c r="J10" i="24" a="1"/>
  <c r="J10" i="24" s="1"/>
  <c r="I10" i="24" a="1"/>
  <c r="I10" i="24" s="1"/>
  <c r="H10" i="24" a="1"/>
  <c r="H10" i="24" s="1"/>
  <c r="G10" i="24" a="1"/>
  <c r="G10" i="24" s="1"/>
  <c r="F10" i="24" a="1"/>
  <c r="F10" i="24" s="1"/>
  <c r="E10" i="24" a="1"/>
  <c r="E10" i="24" s="1"/>
  <c r="D10" i="24" a="1"/>
  <c r="D10" i="24" s="1"/>
  <c r="C10" i="24"/>
  <c r="W9" i="24" a="1"/>
  <c r="W9" i="24" s="1"/>
  <c r="V9" i="24" a="1"/>
  <c r="V9" i="24" s="1"/>
  <c r="U9" i="24" a="1"/>
  <c r="U9" i="24" s="1"/>
  <c r="T9" i="24" a="1"/>
  <c r="T9" i="24" s="1"/>
  <c r="S9" i="24" a="1"/>
  <c r="S9" i="24" s="1"/>
  <c r="R9" i="24" a="1"/>
  <c r="R9" i="24" s="1"/>
  <c r="Q9" i="24" a="1"/>
  <c r="Q9" i="24" s="1"/>
  <c r="P9" i="24" a="1"/>
  <c r="P9" i="24" s="1"/>
  <c r="O9" i="24" a="1"/>
  <c r="O9" i="24" s="1"/>
  <c r="N9" i="24" a="1"/>
  <c r="N9" i="24" s="1"/>
  <c r="M9" i="24" a="1"/>
  <c r="M9" i="24" s="1"/>
  <c r="L9" i="24" a="1"/>
  <c r="L9" i="24" s="1"/>
  <c r="K9" i="24" a="1"/>
  <c r="K9" i="24" s="1"/>
  <c r="J9" i="24" a="1"/>
  <c r="J9" i="24" s="1"/>
  <c r="I9" i="24" a="1"/>
  <c r="I9" i="24" s="1"/>
  <c r="H9" i="24" a="1"/>
  <c r="H9" i="24" s="1"/>
  <c r="G9" i="24" a="1"/>
  <c r="G9" i="24" s="1"/>
  <c r="F9" i="24" a="1"/>
  <c r="F9" i="24" s="1"/>
  <c r="E9" i="24" a="1"/>
  <c r="E9" i="24" s="1"/>
  <c r="D9" i="24" a="1"/>
  <c r="D9" i="24" s="1"/>
  <c r="C9" i="24"/>
  <c r="C8" i="24"/>
  <c r="C7" i="24"/>
  <c r="C6" i="24"/>
  <c r="C5" i="24"/>
  <c r="C4" i="24"/>
  <c r="W21" i="19" a="1"/>
  <c r="W21" i="19" s="1"/>
  <c r="V21" i="19" a="1"/>
  <c r="V21" i="19" s="1"/>
  <c r="U21" i="19" a="1"/>
  <c r="U21" i="19" s="1"/>
  <c r="T21" i="19" a="1"/>
  <c r="T21" i="19" s="1"/>
  <c r="S21" i="19" a="1"/>
  <c r="S21" i="19" s="1"/>
  <c r="R21" i="19" a="1"/>
  <c r="R21" i="19" s="1"/>
  <c r="Q21" i="19" a="1"/>
  <c r="Q21" i="19" s="1"/>
  <c r="P21" i="19" a="1"/>
  <c r="P21" i="19" s="1"/>
  <c r="O21" i="19" a="1"/>
  <c r="O21" i="19" s="1"/>
  <c r="N21" i="19" a="1"/>
  <c r="N21" i="19" s="1"/>
  <c r="M21" i="19" a="1"/>
  <c r="M21" i="19" s="1"/>
  <c r="L21" i="19" a="1"/>
  <c r="L21" i="19" s="1"/>
  <c r="K21" i="19" a="1"/>
  <c r="K21" i="19" s="1"/>
  <c r="J21" i="19" a="1"/>
  <c r="J21" i="19" s="1"/>
  <c r="I21" i="19" a="1"/>
  <c r="I21" i="19" s="1"/>
  <c r="H21" i="19" a="1"/>
  <c r="H21" i="19" s="1"/>
  <c r="G21" i="19" a="1"/>
  <c r="G21" i="19" s="1"/>
  <c r="F21" i="19" a="1"/>
  <c r="F21" i="19" s="1"/>
  <c r="E21" i="19" a="1"/>
  <c r="E21" i="19" s="1"/>
  <c r="D21" i="19" a="1"/>
  <c r="D21" i="19" s="1"/>
  <c r="C21" i="19"/>
  <c r="W20" i="19" a="1"/>
  <c r="W20" i="19" s="1"/>
  <c r="V20" i="19" a="1"/>
  <c r="V20" i="19" s="1"/>
  <c r="U20" i="19" a="1"/>
  <c r="U20" i="19" s="1"/>
  <c r="T20" i="19" a="1"/>
  <c r="T20" i="19" s="1"/>
  <c r="S20" i="19" a="1"/>
  <c r="S20" i="19" s="1"/>
  <c r="R20" i="19" a="1"/>
  <c r="R20" i="19" s="1"/>
  <c r="Q20" i="19" a="1"/>
  <c r="Q20" i="19" s="1"/>
  <c r="P20" i="19" a="1"/>
  <c r="P20" i="19" s="1"/>
  <c r="O20" i="19" a="1"/>
  <c r="O20" i="19" s="1"/>
  <c r="N20" i="19" a="1"/>
  <c r="N20" i="19" s="1"/>
  <c r="M20" i="19" a="1"/>
  <c r="M20" i="19" s="1"/>
  <c r="L20" i="19" a="1"/>
  <c r="L20" i="19" s="1"/>
  <c r="K20" i="19" a="1"/>
  <c r="K20" i="19" s="1"/>
  <c r="J20" i="19" a="1"/>
  <c r="J20" i="19" s="1"/>
  <c r="I20" i="19" a="1"/>
  <c r="I20" i="19" s="1"/>
  <c r="H20" i="19" a="1"/>
  <c r="H20" i="19" s="1"/>
  <c r="G20" i="19" a="1"/>
  <c r="G20" i="19" s="1"/>
  <c r="F20" i="19" a="1"/>
  <c r="F20" i="19" s="1"/>
  <c r="E20" i="19" a="1"/>
  <c r="E20" i="19" s="1"/>
  <c r="D20" i="19" a="1"/>
  <c r="D20" i="19" s="1"/>
  <c r="C20" i="19"/>
  <c r="W19" i="19" a="1"/>
  <c r="W19" i="19" s="1"/>
  <c r="V19" i="19" a="1"/>
  <c r="V19" i="19" s="1"/>
  <c r="U19" i="19" a="1"/>
  <c r="U19" i="19" s="1"/>
  <c r="T19" i="19" a="1"/>
  <c r="T19" i="19" s="1"/>
  <c r="S19" i="19" a="1"/>
  <c r="S19" i="19" s="1"/>
  <c r="R19" i="19" a="1"/>
  <c r="R19" i="19" s="1"/>
  <c r="Q19" i="19" a="1"/>
  <c r="Q19" i="19" s="1"/>
  <c r="P19" i="19" a="1"/>
  <c r="P19" i="19" s="1"/>
  <c r="O19" i="19" a="1"/>
  <c r="O19" i="19" s="1"/>
  <c r="N19" i="19" a="1"/>
  <c r="N19" i="19" s="1"/>
  <c r="M19" i="19" a="1"/>
  <c r="M19" i="19" s="1"/>
  <c r="L19" i="19" a="1"/>
  <c r="L19" i="19" s="1"/>
  <c r="K19" i="19" a="1"/>
  <c r="K19" i="19" s="1"/>
  <c r="J19" i="19" a="1"/>
  <c r="J19" i="19" s="1"/>
  <c r="I19" i="19" a="1"/>
  <c r="I19" i="19" s="1"/>
  <c r="H19" i="19" a="1"/>
  <c r="H19" i="19" s="1"/>
  <c r="G19" i="19" a="1"/>
  <c r="G19" i="19" s="1"/>
  <c r="F19" i="19" a="1"/>
  <c r="F19" i="19" s="1"/>
  <c r="E19" i="19" a="1"/>
  <c r="E19" i="19" s="1"/>
  <c r="D19" i="19" a="1"/>
  <c r="D19" i="19" s="1"/>
  <c r="C19" i="19"/>
  <c r="W18" i="19" a="1"/>
  <c r="W18" i="19" s="1"/>
  <c r="V18" i="19" a="1"/>
  <c r="V18" i="19" s="1"/>
  <c r="U18" i="19" a="1"/>
  <c r="U18" i="19" s="1"/>
  <c r="T18" i="19" a="1"/>
  <c r="T18" i="19" s="1"/>
  <c r="S18" i="19" a="1"/>
  <c r="S18" i="19" s="1"/>
  <c r="R18" i="19" a="1"/>
  <c r="R18" i="19" s="1"/>
  <c r="Q18" i="19" a="1"/>
  <c r="Q18" i="19" s="1"/>
  <c r="P18" i="19" a="1"/>
  <c r="P18" i="19" s="1"/>
  <c r="O18" i="19" a="1"/>
  <c r="O18" i="19" s="1"/>
  <c r="N18" i="19" a="1"/>
  <c r="N18" i="19" s="1"/>
  <c r="M18" i="19" a="1"/>
  <c r="M18" i="19" s="1"/>
  <c r="L18" i="19" a="1"/>
  <c r="L18" i="19" s="1"/>
  <c r="K18" i="19" a="1"/>
  <c r="K18" i="19" s="1"/>
  <c r="J18" i="19" a="1"/>
  <c r="J18" i="19" s="1"/>
  <c r="I18" i="19" a="1"/>
  <c r="I18" i="19" s="1"/>
  <c r="H18" i="19" a="1"/>
  <c r="H18" i="19" s="1"/>
  <c r="G18" i="19" a="1"/>
  <c r="G18" i="19" s="1"/>
  <c r="F18" i="19" a="1"/>
  <c r="F18" i="19" s="1"/>
  <c r="E18" i="19" a="1"/>
  <c r="E18" i="19" s="1"/>
  <c r="D18" i="19" a="1"/>
  <c r="D18" i="19" s="1"/>
  <c r="C18" i="19"/>
  <c r="W17" i="19" a="1"/>
  <c r="W17" i="19" s="1"/>
  <c r="V17" i="19" a="1"/>
  <c r="V17" i="19" s="1"/>
  <c r="U17" i="19" a="1"/>
  <c r="U17" i="19" s="1"/>
  <c r="T17" i="19" a="1"/>
  <c r="T17" i="19" s="1"/>
  <c r="S17" i="19" a="1"/>
  <c r="S17" i="19" s="1"/>
  <c r="R17" i="19" a="1"/>
  <c r="R17" i="19" s="1"/>
  <c r="Q17" i="19" a="1"/>
  <c r="Q17" i="19" s="1"/>
  <c r="P17" i="19" a="1"/>
  <c r="P17" i="19" s="1"/>
  <c r="O17" i="19" a="1"/>
  <c r="O17" i="19" s="1"/>
  <c r="N17" i="19" a="1"/>
  <c r="N17" i="19" s="1"/>
  <c r="M17" i="19" a="1"/>
  <c r="M17" i="19" s="1"/>
  <c r="L17" i="19" a="1"/>
  <c r="L17" i="19" s="1"/>
  <c r="K17" i="19" a="1"/>
  <c r="K17" i="19" s="1"/>
  <c r="J17" i="19" a="1"/>
  <c r="J17" i="19" s="1"/>
  <c r="I17" i="19" a="1"/>
  <c r="I17" i="19" s="1"/>
  <c r="H17" i="19" a="1"/>
  <c r="H17" i="19" s="1"/>
  <c r="G17" i="19" a="1"/>
  <c r="G17" i="19" s="1"/>
  <c r="F17" i="19" a="1"/>
  <c r="F17" i="19" s="1"/>
  <c r="E17" i="19" a="1"/>
  <c r="E17" i="19" s="1"/>
  <c r="D17" i="19" a="1"/>
  <c r="D17" i="19" s="1"/>
  <c r="C17" i="19"/>
  <c r="W16" i="19" a="1"/>
  <c r="W16" i="19" s="1"/>
  <c r="V16" i="19" a="1"/>
  <c r="V16" i="19" s="1"/>
  <c r="U16" i="19" a="1"/>
  <c r="U16" i="19" s="1"/>
  <c r="T16" i="19" a="1"/>
  <c r="T16" i="19" s="1"/>
  <c r="S16" i="19" a="1"/>
  <c r="S16" i="19" s="1"/>
  <c r="R16" i="19" a="1"/>
  <c r="R16" i="19" s="1"/>
  <c r="Q16" i="19" a="1"/>
  <c r="Q16" i="19" s="1"/>
  <c r="P16" i="19" a="1"/>
  <c r="P16" i="19" s="1"/>
  <c r="O16" i="19" a="1"/>
  <c r="O16" i="19" s="1"/>
  <c r="N16" i="19" a="1"/>
  <c r="N16" i="19" s="1"/>
  <c r="M16" i="19" a="1"/>
  <c r="M16" i="19" s="1"/>
  <c r="L16" i="19" a="1"/>
  <c r="L16" i="19" s="1"/>
  <c r="K16" i="19" a="1"/>
  <c r="K16" i="19" s="1"/>
  <c r="J16" i="19" a="1"/>
  <c r="J16" i="19" s="1"/>
  <c r="I16" i="19" a="1"/>
  <c r="I16" i="19" s="1"/>
  <c r="H16" i="19" a="1"/>
  <c r="H16" i="19" s="1"/>
  <c r="G16" i="19" a="1"/>
  <c r="G16" i="19" s="1"/>
  <c r="F16" i="19" a="1"/>
  <c r="F16" i="19" s="1"/>
  <c r="E16" i="19" a="1"/>
  <c r="E16" i="19" s="1"/>
  <c r="D16" i="19" a="1"/>
  <c r="D16" i="19" s="1"/>
  <c r="C16" i="19"/>
  <c r="W15" i="19" a="1"/>
  <c r="W15" i="19" s="1"/>
  <c r="V15" i="19" a="1"/>
  <c r="V15" i="19" s="1"/>
  <c r="U15" i="19" a="1"/>
  <c r="U15" i="19" s="1"/>
  <c r="T15" i="19" a="1"/>
  <c r="T15" i="19" s="1"/>
  <c r="S15" i="19" a="1"/>
  <c r="S15" i="19" s="1"/>
  <c r="R15" i="19" a="1"/>
  <c r="R15" i="19" s="1"/>
  <c r="Q15" i="19" a="1"/>
  <c r="Q15" i="19" s="1"/>
  <c r="P15" i="19" a="1"/>
  <c r="P15" i="19" s="1"/>
  <c r="O15" i="19" a="1"/>
  <c r="O15" i="19" s="1"/>
  <c r="N15" i="19" a="1"/>
  <c r="N15" i="19" s="1"/>
  <c r="M15" i="19" a="1"/>
  <c r="M15" i="19" s="1"/>
  <c r="L15" i="19" a="1"/>
  <c r="L15" i="19" s="1"/>
  <c r="K15" i="19" a="1"/>
  <c r="K15" i="19" s="1"/>
  <c r="J15" i="19" a="1"/>
  <c r="J15" i="19" s="1"/>
  <c r="I15" i="19" a="1"/>
  <c r="I15" i="19" s="1"/>
  <c r="H15" i="19" a="1"/>
  <c r="H15" i="19" s="1"/>
  <c r="G15" i="19" a="1"/>
  <c r="G15" i="19" s="1"/>
  <c r="F15" i="19" a="1"/>
  <c r="F15" i="19" s="1"/>
  <c r="E15" i="19" a="1"/>
  <c r="E15" i="19" s="1"/>
  <c r="D15" i="19" a="1"/>
  <c r="D15" i="19" s="1"/>
  <c r="C15" i="19"/>
  <c r="W14" i="19" a="1"/>
  <c r="W14" i="19" s="1"/>
  <c r="V14" i="19" a="1"/>
  <c r="V14" i="19" s="1"/>
  <c r="U14" i="19" a="1"/>
  <c r="U14" i="19" s="1"/>
  <c r="T14" i="19" a="1"/>
  <c r="T14" i="19" s="1"/>
  <c r="S14" i="19" a="1"/>
  <c r="S14" i="19" s="1"/>
  <c r="R14" i="19" a="1"/>
  <c r="R14" i="19" s="1"/>
  <c r="Q14" i="19" a="1"/>
  <c r="Q14" i="19" s="1"/>
  <c r="P14" i="19" a="1"/>
  <c r="P14" i="19" s="1"/>
  <c r="O14" i="19" a="1"/>
  <c r="O14" i="19" s="1"/>
  <c r="N14" i="19" a="1"/>
  <c r="N14" i="19" s="1"/>
  <c r="M14" i="19" a="1"/>
  <c r="M14" i="19" s="1"/>
  <c r="L14" i="19" a="1"/>
  <c r="L14" i="19" s="1"/>
  <c r="K14" i="19" a="1"/>
  <c r="K14" i="19" s="1"/>
  <c r="J14" i="19" a="1"/>
  <c r="J14" i="19" s="1"/>
  <c r="I14" i="19" a="1"/>
  <c r="I14" i="19" s="1"/>
  <c r="H14" i="19" a="1"/>
  <c r="H14" i="19" s="1"/>
  <c r="G14" i="19" a="1"/>
  <c r="G14" i="19" s="1"/>
  <c r="F14" i="19" a="1"/>
  <c r="F14" i="19" s="1"/>
  <c r="E14" i="19" a="1"/>
  <c r="E14" i="19" s="1"/>
  <c r="D14" i="19" a="1"/>
  <c r="D14" i="19" s="1"/>
  <c r="C14" i="19"/>
  <c r="W13" i="19" a="1"/>
  <c r="W13" i="19" s="1"/>
  <c r="V13" i="19" a="1"/>
  <c r="V13" i="19" s="1"/>
  <c r="U13" i="19" a="1"/>
  <c r="U13" i="19" s="1"/>
  <c r="T13" i="19" a="1"/>
  <c r="T13" i="19" s="1"/>
  <c r="S13" i="19" a="1"/>
  <c r="S13" i="19" s="1"/>
  <c r="R13" i="19" a="1"/>
  <c r="R13" i="19" s="1"/>
  <c r="Q13" i="19" a="1"/>
  <c r="Q13" i="19" s="1"/>
  <c r="P13" i="19" a="1"/>
  <c r="P13" i="19" s="1"/>
  <c r="O13" i="19" a="1"/>
  <c r="O13" i="19" s="1"/>
  <c r="N13" i="19" a="1"/>
  <c r="N13" i="19" s="1"/>
  <c r="M13" i="19" a="1"/>
  <c r="M13" i="19" s="1"/>
  <c r="L13" i="19" a="1"/>
  <c r="L13" i="19" s="1"/>
  <c r="K13" i="19" a="1"/>
  <c r="K13" i="19" s="1"/>
  <c r="J13" i="19" a="1"/>
  <c r="J13" i="19" s="1"/>
  <c r="I13" i="19" a="1"/>
  <c r="I13" i="19" s="1"/>
  <c r="H13" i="19" a="1"/>
  <c r="H13" i="19" s="1"/>
  <c r="G13" i="19" a="1"/>
  <c r="G13" i="19" s="1"/>
  <c r="F13" i="19" a="1"/>
  <c r="F13" i="19" s="1"/>
  <c r="E13" i="19" a="1"/>
  <c r="E13" i="19" s="1"/>
  <c r="D13" i="19" a="1"/>
  <c r="D13" i="19" s="1"/>
  <c r="C13" i="19"/>
  <c r="W12" i="19" a="1"/>
  <c r="W12" i="19" s="1"/>
  <c r="V12" i="19" a="1"/>
  <c r="V12" i="19" s="1"/>
  <c r="U12" i="19" a="1"/>
  <c r="U12" i="19" s="1"/>
  <c r="T12" i="19" a="1"/>
  <c r="T12" i="19" s="1"/>
  <c r="S12" i="19" a="1"/>
  <c r="S12" i="19" s="1"/>
  <c r="R12" i="19" a="1"/>
  <c r="R12" i="19" s="1"/>
  <c r="Q12" i="19" a="1"/>
  <c r="Q12" i="19" s="1"/>
  <c r="P12" i="19" a="1"/>
  <c r="P12" i="19" s="1"/>
  <c r="O12" i="19" a="1"/>
  <c r="O12" i="19" s="1"/>
  <c r="N12" i="19" a="1"/>
  <c r="N12" i="19" s="1"/>
  <c r="M12" i="19" a="1"/>
  <c r="M12" i="19" s="1"/>
  <c r="L12" i="19" a="1"/>
  <c r="L12" i="19" s="1"/>
  <c r="K12" i="19" a="1"/>
  <c r="K12" i="19" s="1"/>
  <c r="J12" i="19" a="1"/>
  <c r="J12" i="19" s="1"/>
  <c r="I12" i="19" a="1"/>
  <c r="I12" i="19" s="1"/>
  <c r="H12" i="19" a="1"/>
  <c r="H12" i="19" s="1"/>
  <c r="G12" i="19" a="1"/>
  <c r="G12" i="19" s="1"/>
  <c r="F12" i="19" a="1"/>
  <c r="F12" i="19" s="1"/>
  <c r="E12" i="19" a="1"/>
  <c r="E12" i="19" s="1"/>
  <c r="D12" i="19" a="1"/>
  <c r="D12" i="19" s="1"/>
  <c r="C12" i="19"/>
  <c r="W11" i="19" a="1"/>
  <c r="W11" i="19" s="1"/>
  <c r="V11" i="19" a="1"/>
  <c r="V11" i="19" s="1"/>
  <c r="U11" i="19" a="1"/>
  <c r="U11" i="19" s="1"/>
  <c r="T11" i="19" a="1"/>
  <c r="T11" i="19" s="1"/>
  <c r="S11" i="19" a="1"/>
  <c r="S11" i="19" s="1"/>
  <c r="R11" i="19" a="1"/>
  <c r="R11" i="19" s="1"/>
  <c r="Q11" i="19" a="1"/>
  <c r="Q11" i="19" s="1"/>
  <c r="P11" i="19" a="1"/>
  <c r="P11" i="19" s="1"/>
  <c r="O11" i="19" a="1"/>
  <c r="O11" i="19" s="1"/>
  <c r="N11" i="19" a="1"/>
  <c r="N11" i="19" s="1"/>
  <c r="M11" i="19" a="1"/>
  <c r="M11" i="19" s="1"/>
  <c r="L11" i="19" a="1"/>
  <c r="L11" i="19" s="1"/>
  <c r="K11" i="19" a="1"/>
  <c r="K11" i="19" s="1"/>
  <c r="J11" i="19" a="1"/>
  <c r="J11" i="19" s="1"/>
  <c r="I11" i="19" a="1"/>
  <c r="I11" i="19" s="1"/>
  <c r="H11" i="19" a="1"/>
  <c r="H11" i="19" s="1"/>
  <c r="G11" i="19" a="1"/>
  <c r="G11" i="19" s="1"/>
  <c r="F11" i="19" a="1"/>
  <c r="F11" i="19" s="1"/>
  <c r="E11" i="19" a="1"/>
  <c r="E11" i="19" s="1"/>
  <c r="D11" i="19" a="1"/>
  <c r="D11" i="19" s="1"/>
  <c r="C11" i="19"/>
  <c r="C10" i="19"/>
  <c r="C9" i="19"/>
  <c r="C8" i="19"/>
  <c r="C7" i="19"/>
  <c r="C6" i="19"/>
  <c r="C5" i="19"/>
  <c r="C4" i="19"/>
  <c r="D38" i="1"/>
  <c r="W21" i="18" a="1"/>
  <c r="W21" i="18" s="1"/>
  <c r="V21" i="18" a="1"/>
  <c r="V21" i="18" s="1"/>
  <c r="U21" i="18" a="1"/>
  <c r="U21" i="18" s="1"/>
  <c r="T21" i="18" a="1"/>
  <c r="T21" i="18" s="1"/>
  <c r="S21" i="18" a="1"/>
  <c r="S21" i="18" s="1"/>
  <c r="R21" i="18" a="1"/>
  <c r="R21" i="18" s="1"/>
  <c r="Q21" i="18" a="1"/>
  <c r="Q21" i="18" s="1"/>
  <c r="P21" i="18" a="1"/>
  <c r="P21" i="18" s="1"/>
  <c r="O21" i="18" a="1"/>
  <c r="O21" i="18" s="1"/>
  <c r="N21" i="18" a="1"/>
  <c r="N21" i="18" s="1"/>
  <c r="M21" i="18" a="1"/>
  <c r="M21" i="18" s="1"/>
  <c r="L21" i="18" a="1"/>
  <c r="L21" i="18" s="1"/>
  <c r="K21" i="18" a="1"/>
  <c r="K21" i="18" s="1"/>
  <c r="J21" i="18" a="1"/>
  <c r="J21" i="18" s="1"/>
  <c r="I21" i="18" a="1"/>
  <c r="I21" i="18" s="1"/>
  <c r="H21" i="18" a="1"/>
  <c r="H21" i="18" s="1"/>
  <c r="G21" i="18" a="1"/>
  <c r="G21" i="18" s="1"/>
  <c r="F21" i="18" a="1"/>
  <c r="F21" i="18" s="1"/>
  <c r="E21" i="18" a="1"/>
  <c r="E21" i="18" s="1"/>
  <c r="D21" i="18" a="1"/>
  <c r="D21" i="18" s="1"/>
  <c r="C21" i="18"/>
  <c r="W20" i="18" a="1"/>
  <c r="W20" i="18" s="1"/>
  <c r="V20" i="18" a="1"/>
  <c r="V20" i="18" s="1"/>
  <c r="U20" i="18" a="1"/>
  <c r="U20" i="18" s="1"/>
  <c r="T20" i="18" a="1"/>
  <c r="T20" i="18" s="1"/>
  <c r="S20" i="18" a="1"/>
  <c r="S20" i="18" s="1"/>
  <c r="R20" i="18" a="1"/>
  <c r="R20" i="18" s="1"/>
  <c r="Q20" i="18" a="1"/>
  <c r="Q20" i="18" s="1"/>
  <c r="P20" i="18" a="1"/>
  <c r="P20" i="18" s="1"/>
  <c r="O20" i="18" a="1"/>
  <c r="O20" i="18" s="1"/>
  <c r="N20" i="18" a="1"/>
  <c r="N20" i="18" s="1"/>
  <c r="M20" i="18" a="1"/>
  <c r="M20" i="18" s="1"/>
  <c r="L20" i="18" a="1"/>
  <c r="L20" i="18" s="1"/>
  <c r="K20" i="18" a="1"/>
  <c r="K20" i="18" s="1"/>
  <c r="J20" i="18" a="1"/>
  <c r="J20" i="18" s="1"/>
  <c r="I20" i="18" a="1"/>
  <c r="I20" i="18" s="1"/>
  <c r="H20" i="18" a="1"/>
  <c r="H20" i="18" s="1"/>
  <c r="G20" i="18" a="1"/>
  <c r="G20" i="18" s="1"/>
  <c r="F20" i="18" a="1"/>
  <c r="F20" i="18" s="1"/>
  <c r="E20" i="18" a="1"/>
  <c r="E20" i="18" s="1"/>
  <c r="D20" i="18" a="1"/>
  <c r="D20" i="18" s="1"/>
  <c r="C20" i="18"/>
  <c r="W19" i="18" a="1"/>
  <c r="W19" i="18" s="1"/>
  <c r="V19" i="18" a="1"/>
  <c r="V19" i="18" s="1"/>
  <c r="U19" i="18" a="1"/>
  <c r="U19" i="18" s="1"/>
  <c r="T19" i="18" a="1"/>
  <c r="T19" i="18" s="1"/>
  <c r="S19" i="18" a="1"/>
  <c r="S19" i="18" s="1"/>
  <c r="R19" i="18" a="1"/>
  <c r="R19" i="18" s="1"/>
  <c r="Q19" i="18" a="1"/>
  <c r="Q19" i="18" s="1"/>
  <c r="P19" i="18" a="1"/>
  <c r="P19" i="18" s="1"/>
  <c r="O19" i="18" a="1"/>
  <c r="O19" i="18" s="1"/>
  <c r="N19" i="18" a="1"/>
  <c r="N19" i="18" s="1"/>
  <c r="M19" i="18" a="1"/>
  <c r="M19" i="18" s="1"/>
  <c r="L19" i="18" a="1"/>
  <c r="L19" i="18" s="1"/>
  <c r="K19" i="18" a="1"/>
  <c r="K19" i="18" s="1"/>
  <c r="J19" i="18" a="1"/>
  <c r="J19" i="18" s="1"/>
  <c r="I19" i="18" a="1"/>
  <c r="I19" i="18" s="1"/>
  <c r="H19" i="18" a="1"/>
  <c r="H19" i="18" s="1"/>
  <c r="G19" i="18" a="1"/>
  <c r="G19" i="18" s="1"/>
  <c r="F19" i="18" a="1"/>
  <c r="F19" i="18" s="1"/>
  <c r="E19" i="18" a="1"/>
  <c r="E19" i="18" s="1"/>
  <c r="D19" i="18" a="1"/>
  <c r="D19" i="18" s="1"/>
  <c r="C19" i="18"/>
  <c r="W18" i="18" a="1"/>
  <c r="W18" i="18" s="1"/>
  <c r="V18" i="18" a="1"/>
  <c r="V18" i="18" s="1"/>
  <c r="U18" i="18" a="1"/>
  <c r="U18" i="18" s="1"/>
  <c r="T18" i="18" a="1"/>
  <c r="T18" i="18" s="1"/>
  <c r="S18" i="18" a="1"/>
  <c r="S18" i="18" s="1"/>
  <c r="R18" i="18" a="1"/>
  <c r="R18" i="18" s="1"/>
  <c r="Q18" i="18" a="1"/>
  <c r="Q18" i="18" s="1"/>
  <c r="P18" i="18" a="1"/>
  <c r="P18" i="18" s="1"/>
  <c r="O18" i="18" a="1"/>
  <c r="O18" i="18" s="1"/>
  <c r="N18" i="18" a="1"/>
  <c r="N18" i="18" s="1"/>
  <c r="M18" i="18" a="1"/>
  <c r="M18" i="18" s="1"/>
  <c r="L18" i="18" a="1"/>
  <c r="L18" i="18" s="1"/>
  <c r="K18" i="18" a="1"/>
  <c r="K18" i="18" s="1"/>
  <c r="J18" i="18" a="1"/>
  <c r="J18" i="18" s="1"/>
  <c r="I18" i="18" a="1"/>
  <c r="I18" i="18" s="1"/>
  <c r="H18" i="18" a="1"/>
  <c r="H18" i="18" s="1"/>
  <c r="G18" i="18" a="1"/>
  <c r="G18" i="18" s="1"/>
  <c r="F18" i="18" a="1"/>
  <c r="F18" i="18" s="1"/>
  <c r="E18" i="18" a="1"/>
  <c r="E18" i="18" s="1"/>
  <c r="D18" i="18" a="1"/>
  <c r="D18" i="18" s="1"/>
  <c r="C18" i="18"/>
  <c r="W17" i="18" a="1"/>
  <c r="W17" i="18" s="1"/>
  <c r="V17" i="18" a="1"/>
  <c r="V17" i="18" s="1"/>
  <c r="U17" i="18" a="1"/>
  <c r="U17" i="18" s="1"/>
  <c r="T17" i="18" a="1"/>
  <c r="T17" i="18" s="1"/>
  <c r="S17" i="18" a="1"/>
  <c r="S17" i="18" s="1"/>
  <c r="R17" i="18" a="1"/>
  <c r="R17" i="18" s="1"/>
  <c r="Q17" i="18" a="1"/>
  <c r="Q17" i="18" s="1"/>
  <c r="P17" i="18" a="1"/>
  <c r="P17" i="18" s="1"/>
  <c r="O17" i="18" a="1"/>
  <c r="O17" i="18" s="1"/>
  <c r="N17" i="18" a="1"/>
  <c r="N17" i="18" s="1"/>
  <c r="M17" i="18" a="1"/>
  <c r="M17" i="18" s="1"/>
  <c r="L17" i="18" a="1"/>
  <c r="L17" i="18" s="1"/>
  <c r="K17" i="18" a="1"/>
  <c r="K17" i="18" s="1"/>
  <c r="J17" i="18" a="1"/>
  <c r="J17" i="18" s="1"/>
  <c r="I17" i="18" a="1"/>
  <c r="I17" i="18" s="1"/>
  <c r="H17" i="18" a="1"/>
  <c r="H17" i="18" s="1"/>
  <c r="G17" i="18" a="1"/>
  <c r="G17" i="18" s="1"/>
  <c r="F17" i="18" a="1"/>
  <c r="F17" i="18" s="1"/>
  <c r="E17" i="18" a="1"/>
  <c r="E17" i="18" s="1"/>
  <c r="D17" i="18" a="1"/>
  <c r="D17" i="18" s="1"/>
  <c r="C17" i="18"/>
  <c r="W16" i="18" a="1"/>
  <c r="W16" i="18" s="1"/>
  <c r="V16" i="18" a="1"/>
  <c r="V16" i="18" s="1"/>
  <c r="U16" i="18" a="1"/>
  <c r="U16" i="18" s="1"/>
  <c r="T16" i="18" a="1"/>
  <c r="T16" i="18" s="1"/>
  <c r="S16" i="18" a="1"/>
  <c r="S16" i="18" s="1"/>
  <c r="R16" i="18" a="1"/>
  <c r="R16" i="18" s="1"/>
  <c r="Q16" i="18" a="1"/>
  <c r="Q16" i="18" s="1"/>
  <c r="P16" i="18" a="1"/>
  <c r="P16" i="18" s="1"/>
  <c r="O16" i="18" a="1"/>
  <c r="O16" i="18" s="1"/>
  <c r="N16" i="18" a="1"/>
  <c r="N16" i="18" s="1"/>
  <c r="M16" i="18" a="1"/>
  <c r="M16" i="18" s="1"/>
  <c r="L16" i="18" a="1"/>
  <c r="L16" i="18" s="1"/>
  <c r="K16" i="18" a="1"/>
  <c r="K16" i="18" s="1"/>
  <c r="J16" i="18" a="1"/>
  <c r="J16" i="18" s="1"/>
  <c r="I16" i="18" a="1"/>
  <c r="I16" i="18" s="1"/>
  <c r="H16" i="18" a="1"/>
  <c r="H16" i="18" s="1"/>
  <c r="G16" i="18" a="1"/>
  <c r="G16" i="18" s="1"/>
  <c r="F16" i="18" a="1"/>
  <c r="F16" i="18" s="1"/>
  <c r="E16" i="18" a="1"/>
  <c r="E16" i="18" s="1"/>
  <c r="D16" i="18" a="1"/>
  <c r="D16" i="18" s="1"/>
  <c r="C16" i="18"/>
  <c r="W15" i="18" a="1"/>
  <c r="W15" i="18" s="1"/>
  <c r="V15" i="18" a="1"/>
  <c r="V15" i="18" s="1"/>
  <c r="K15" i="18" a="1"/>
  <c r="K15" i="18" s="1"/>
  <c r="J15" i="18" a="1"/>
  <c r="J15" i="18" s="1"/>
  <c r="I15" i="18" a="1"/>
  <c r="I15" i="18" s="1"/>
  <c r="H15" i="18" a="1"/>
  <c r="H15" i="18" s="1"/>
  <c r="G15" i="18" a="1"/>
  <c r="G15" i="18" s="1"/>
  <c r="F15" i="18" a="1"/>
  <c r="F15" i="18" s="1"/>
  <c r="E15" i="18" a="1"/>
  <c r="E15" i="18" s="1"/>
  <c r="D15" i="18" a="1"/>
  <c r="D15" i="18" s="1"/>
  <c r="C15" i="18"/>
  <c r="W14" i="18" a="1"/>
  <c r="W14" i="18" s="1"/>
  <c r="V14" i="18" a="1"/>
  <c r="V14" i="18" s="1"/>
  <c r="K14" i="18" a="1"/>
  <c r="K14" i="18" s="1"/>
  <c r="J14" i="18" a="1"/>
  <c r="J14" i="18" s="1"/>
  <c r="I14" i="18" a="1"/>
  <c r="I14" i="18" s="1"/>
  <c r="H14" i="18" a="1"/>
  <c r="H14" i="18" s="1"/>
  <c r="G14" i="18" a="1"/>
  <c r="G14" i="18" s="1"/>
  <c r="F14" i="18" a="1"/>
  <c r="F14" i="18" s="1"/>
  <c r="E14" i="18" a="1"/>
  <c r="E14" i="18" s="1"/>
  <c r="D14" i="18" a="1"/>
  <c r="D14" i="18" s="1"/>
  <c r="C14" i="18"/>
  <c r="W13" i="18" a="1"/>
  <c r="W13" i="18" s="1"/>
  <c r="V13" i="18" a="1"/>
  <c r="V13" i="18" s="1"/>
  <c r="K13" i="18" a="1"/>
  <c r="K13" i="18" s="1"/>
  <c r="J13" i="18" a="1"/>
  <c r="J13" i="18" s="1"/>
  <c r="I13" i="18" a="1"/>
  <c r="I13" i="18" s="1"/>
  <c r="H13" i="18" a="1"/>
  <c r="H13" i="18" s="1"/>
  <c r="G13" i="18" a="1"/>
  <c r="G13" i="18" s="1"/>
  <c r="F13" i="18" a="1"/>
  <c r="F13" i="18" s="1"/>
  <c r="E13" i="18" a="1"/>
  <c r="E13" i="18" s="1"/>
  <c r="D13" i="18" a="1"/>
  <c r="D13" i="18" s="1"/>
  <c r="C13" i="18"/>
  <c r="W12" i="18" a="1"/>
  <c r="W12" i="18" s="1"/>
  <c r="V12" i="18" a="1"/>
  <c r="V12" i="18" s="1"/>
  <c r="K12" i="18" a="1"/>
  <c r="K12" i="18" s="1"/>
  <c r="J12" i="18" a="1"/>
  <c r="J12" i="18" s="1"/>
  <c r="I12" i="18" a="1"/>
  <c r="I12" i="18" s="1"/>
  <c r="H12" i="18" a="1"/>
  <c r="H12" i="18" s="1"/>
  <c r="G12" i="18" a="1"/>
  <c r="G12" i="18" s="1"/>
  <c r="F12" i="18" a="1"/>
  <c r="F12" i="18" s="1"/>
  <c r="E12" i="18" a="1"/>
  <c r="E12" i="18" s="1"/>
  <c r="D12" i="18" a="1"/>
  <c r="D12" i="18" s="1"/>
  <c r="C12" i="18"/>
  <c r="W11" i="18" a="1"/>
  <c r="W11" i="18" s="1"/>
  <c r="V11" i="18" a="1"/>
  <c r="V11" i="18" s="1"/>
  <c r="K11" i="18" a="1"/>
  <c r="K11" i="18" s="1"/>
  <c r="J11" i="18" a="1"/>
  <c r="J11" i="18" s="1"/>
  <c r="I11" i="18" a="1"/>
  <c r="I11" i="18" s="1"/>
  <c r="H11" i="18" a="1"/>
  <c r="H11" i="18" s="1"/>
  <c r="G11" i="18" a="1"/>
  <c r="G11" i="18" s="1"/>
  <c r="F11" i="18" a="1"/>
  <c r="F11" i="18" s="1"/>
  <c r="E11" i="18" a="1"/>
  <c r="E11" i="18" s="1"/>
  <c r="D11" i="18" a="1"/>
  <c r="D11" i="18" s="1"/>
  <c r="C11" i="18"/>
  <c r="W10" i="18" a="1"/>
  <c r="W10" i="18" s="1"/>
  <c r="V10" i="18" a="1"/>
  <c r="V10" i="18" s="1"/>
  <c r="U10" i="18" a="1"/>
  <c r="U10" i="18" s="1"/>
  <c r="T10" i="18" a="1"/>
  <c r="T10" i="18" s="1"/>
  <c r="S10" i="18" a="1"/>
  <c r="S10" i="18" s="1"/>
  <c r="R10" i="18" a="1"/>
  <c r="R10" i="18" s="1"/>
  <c r="Q10" i="18" a="1"/>
  <c r="Q10" i="18" s="1"/>
  <c r="P10" i="18" a="1"/>
  <c r="P10" i="18" s="1"/>
  <c r="O10" i="18" a="1"/>
  <c r="O10" i="18" s="1"/>
  <c r="N10" i="18" a="1"/>
  <c r="N10" i="18" s="1"/>
  <c r="M10" i="18" a="1"/>
  <c r="M10" i="18" s="1"/>
  <c r="L10" i="18" a="1"/>
  <c r="L10" i="18" s="1"/>
  <c r="K10" i="18" a="1"/>
  <c r="K10" i="18" s="1"/>
  <c r="J10" i="18" a="1"/>
  <c r="J10" i="18" s="1"/>
  <c r="I10" i="18" a="1"/>
  <c r="I10" i="18" s="1"/>
  <c r="H10" i="18" a="1"/>
  <c r="H10" i="18" s="1"/>
  <c r="G10" i="18" a="1"/>
  <c r="G10" i="18" s="1"/>
  <c r="F10" i="18" a="1"/>
  <c r="F10" i="18" s="1"/>
  <c r="E10" i="18" a="1"/>
  <c r="E10" i="18" s="1"/>
  <c r="D10" i="18" a="1"/>
  <c r="D10" i="18" s="1"/>
  <c r="C10" i="18"/>
  <c r="C9" i="18"/>
  <c r="C8" i="18"/>
  <c r="C7" i="18"/>
  <c r="C6" i="18"/>
  <c r="C5" i="18"/>
  <c r="C4" i="18"/>
  <c r="W21" i="17" a="1"/>
  <c r="W21" i="17" s="1"/>
  <c r="V21" i="17" a="1"/>
  <c r="V21" i="17" s="1"/>
  <c r="U21" i="17" a="1"/>
  <c r="U21" i="17" s="1"/>
  <c r="T21" i="17" a="1"/>
  <c r="T21" i="17" s="1"/>
  <c r="S21" i="17" a="1"/>
  <c r="S21" i="17" s="1"/>
  <c r="R21" i="17" a="1"/>
  <c r="R21" i="17" s="1"/>
  <c r="Q21" i="17" a="1"/>
  <c r="Q21" i="17" s="1"/>
  <c r="P21" i="17" a="1"/>
  <c r="P21" i="17" s="1"/>
  <c r="O21" i="17" a="1"/>
  <c r="O21" i="17" s="1"/>
  <c r="N21" i="17" a="1"/>
  <c r="N21" i="17" s="1"/>
  <c r="M21" i="17" a="1"/>
  <c r="M21" i="17" s="1"/>
  <c r="L21" i="17" a="1"/>
  <c r="L21" i="17" s="1"/>
  <c r="K21" i="17" a="1"/>
  <c r="K21" i="17" s="1"/>
  <c r="J21" i="17" a="1"/>
  <c r="J21" i="17" s="1"/>
  <c r="I21" i="17" a="1"/>
  <c r="I21" i="17" s="1"/>
  <c r="H21" i="17" a="1"/>
  <c r="H21" i="17" s="1"/>
  <c r="G21" i="17" a="1"/>
  <c r="G21" i="17" s="1"/>
  <c r="F21" i="17" a="1"/>
  <c r="F21" i="17" s="1"/>
  <c r="E21" i="17" a="1"/>
  <c r="E21" i="17" s="1"/>
  <c r="D21" i="17" a="1"/>
  <c r="D21" i="17" s="1"/>
  <c r="C21" i="17"/>
  <c r="W20" i="17" a="1"/>
  <c r="W20" i="17" s="1"/>
  <c r="V20" i="17" a="1"/>
  <c r="V20" i="17" s="1"/>
  <c r="U20" i="17" a="1"/>
  <c r="U20" i="17" s="1"/>
  <c r="T20" i="17" a="1"/>
  <c r="T20" i="17" s="1"/>
  <c r="S20" i="17" a="1"/>
  <c r="S20" i="17" s="1"/>
  <c r="R20" i="17" a="1"/>
  <c r="R20" i="17" s="1"/>
  <c r="Q20" i="17" a="1"/>
  <c r="Q20" i="17" s="1"/>
  <c r="P20" i="17" a="1"/>
  <c r="P20" i="17" s="1"/>
  <c r="O20" i="17" a="1"/>
  <c r="O20" i="17" s="1"/>
  <c r="N20" i="17" a="1"/>
  <c r="N20" i="17" s="1"/>
  <c r="M20" i="17" a="1"/>
  <c r="M20" i="17" s="1"/>
  <c r="L20" i="17" a="1"/>
  <c r="L20" i="17" s="1"/>
  <c r="K20" i="17" a="1"/>
  <c r="K20" i="17" s="1"/>
  <c r="J20" i="17" a="1"/>
  <c r="J20" i="17" s="1"/>
  <c r="I20" i="17" a="1"/>
  <c r="I20" i="17" s="1"/>
  <c r="H20" i="17" a="1"/>
  <c r="H20" i="17" s="1"/>
  <c r="G20" i="17" a="1"/>
  <c r="G20" i="17" s="1"/>
  <c r="F20" i="17" a="1"/>
  <c r="F20" i="17" s="1"/>
  <c r="E20" i="17" a="1"/>
  <c r="E20" i="17" s="1"/>
  <c r="D20" i="17" a="1"/>
  <c r="D20" i="17" s="1"/>
  <c r="C20" i="17"/>
  <c r="W19" i="17" a="1"/>
  <c r="W19" i="17" s="1"/>
  <c r="V19" i="17" a="1"/>
  <c r="V19" i="17" s="1"/>
  <c r="U19" i="17" a="1"/>
  <c r="U19" i="17" s="1"/>
  <c r="T19" i="17" a="1"/>
  <c r="T19" i="17" s="1"/>
  <c r="S19" i="17" a="1"/>
  <c r="S19" i="17" s="1"/>
  <c r="R19" i="17" a="1"/>
  <c r="R19" i="17" s="1"/>
  <c r="Q19" i="17" a="1"/>
  <c r="Q19" i="17" s="1"/>
  <c r="P19" i="17" a="1"/>
  <c r="P19" i="17" s="1"/>
  <c r="O19" i="17" a="1"/>
  <c r="O19" i="17" s="1"/>
  <c r="N19" i="17" a="1"/>
  <c r="N19" i="17" s="1"/>
  <c r="M19" i="17" a="1"/>
  <c r="M19" i="17" s="1"/>
  <c r="L19" i="17" a="1"/>
  <c r="L19" i="17" s="1"/>
  <c r="K19" i="17" a="1"/>
  <c r="K19" i="17" s="1"/>
  <c r="J19" i="17" a="1"/>
  <c r="J19" i="17" s="1"/>
  <c r="I19" i="17" a="1"/>
  <c r="I19" i="17" s="1"/>
  <c r="H19" i="17" a="1"/>
  <c r="H19" i="17" s="1"/>
  <c r="G19" i="17" a="1"/>
  <c r="G19" i="17" s="1"/>
  <c r="F19" i="17" a="1"/>
  <c r="F19" i="17" s="1"/>
  <c r="E19" i="17" a="1"/>
  <c r="E19" i="17" s="1"/>
  <c r="D19" i="17" a="1"/>
  <c r="D19" i="17" s="1"/>
  <c r="C19" i="17"/>
  <c r="W18" i="17" a="1"/>
  <c r="W18" i="17" s="1"/>
  <c r="V18" i="17" a="1"/>
  <c r="V18" i="17" s="1"/>
  <c r="U18" i="17" a="1"/>
  <c r="U18" i="17" s="1"/>
  <c r="T18" i="17" a="1"/>
  <c r="T18" i="17" s="1"/>
  <c r="S18" i="17" a="1"/>
  <c r="S18" i="17" s="1"/>
  <c r="R18" i="17" a="1"/>
  <c r="R18" i="17" s="1"/>
  <c r="Q18" i="17" a="1"/>
  <c r="Q18" i="17" s="1"/>
  <c r="P18" i="17" a="1"/>
  <c r="P18" i="17" s="1"/>
  <c r="O18" i="17" a="1"/>
  <c r="O18" i="17" s="1"/>
  <c r="N18" i="17" a="1"/>
  <c r="N18" i="17" s="1"/>
  <c r="M18" i="17" a="1"/>
  <c r="M18" i="17" s="1"/>
  <c r="L18" i="17" a="1"/>
  <c r="L18" i="17" s="1"/>
  <c r="K18" i="17" a="1"/>
  <c r="K18" i="17" s="1"/>
  <c r="J18" i="17" a="1"/>
  <c r="J18" i="17" s="1"/>
  <c r="I18" i="17" a="1"/>
  <c r="I18" i="17" s="1"/>
  <c r="H18" i="17" a="1"/>
  <c r="H18" i="17" s="1"/>
  <c r="G18" i="17" a="1"/>
  <c r="G18" i="17" s="1"/>
  <c r="F18" i="17" a="1"/>
  <c r="F18" i="17" s="1"/>
  <c r="E18" i="17" a="1"/>
  <c r="E18" i="17" s="1"/>
  <c r="D18" i="17" a="1"/>
  <c r="D18" i="17" s="1"/>
  <c r="C18" i="17"/>
  <c r="W17" i="17" a="1"/>
  <c r="W17" i="17" s="1"/>
  <c r="V17" i="17" a="1"/>
  <c r="V17" i="17" s="1"/>
  <c r="U17" i="17" a="1"/>
  <c r="U17" i="17" s="1"/>
  <c r="T17" i="17" a="1"/>
  <c r="T17" i="17" s="1"/>
  <c r="S17" i="17" a="1"/>
  <c r="S17" i="17" s="1"/>
  <c r="R17" i="17" a="1"/>
  <c r="R17" i="17" s="1"/>
  <c r="Q17" i="17" a="1"/>
  <c r="Q17" i="17" s="1"/>
  <c r="P17" i="17" a="1"/>
  <c r="P17" i="17" s="1"/>
  <c r="O17" i="17" a="1"/>
  <c r="O17" i="17" s="1"/>
  <c r="N17" i="17" a="1"/>
  <c r="N17" i="17" s="1"/>
  <c r="M17" i="17" a="1"/>
  <c r="M17" i="17" s="1"/>
  <c r="L17" i="17" a="1"/>
  <c r="L17" i="17" s="1"/>
  <c r="K17" i="17" a="1"/>
  <c r="K17" i="17" s="1"/>
  <c r="J17" i="17" a="1"/>
  <c r="J17" i="17" s="1"/>
  <c r="I17" i="17" a="1"/>
  <c r="I17" i="17" s="1"/>
  <c r="H17" i="17" a="1"/>
  <c r="H17" i="17" s="1"/>
  <c r="G17" i="17" a="1"/>
  <c r="G17" i="17" s="1"/>
  <c r="F17" i="17" a="1"/>
  <c r="F17" i="17" s="1"/>
  <c r="E17" i="17" a="1"/>
  <c r="E17" i="17" s="1"/>
  <c r="D17" i="17" a="1"/>
  <c r="D17" i="17" s="1"/>
  <c r="C17" i="17"/>
  <c r="W16" i="17" a="1"/>
  <c r="W16" i="17" s="1"/>
  <c r="V16" i="17" a="1"/>
  <c r="V16" i="17" s="1"/>
  <c r="U16" i="17" a="1"/>
  <c r="U16" i="17" s="1"/>
  <c r="T16" i="17" a="1"/>
  <c r="T16" i="17" s="1"/>
  <c r="S16" i="17" a="1"/>
  <c r="S16" i="17" s="1"/>
  <c r="R16" i="17" a="1"/>
  <c r="R16" i="17" s="1"/>
  <c r="Q16" i="17" a="1"/>
  <c r="Q16" i="17" s="1"/>
  <c r="P16" i="17" a="1"/>
  <c r="P16" i="17" s="1"/>
  <c r="O16" i="17" a="1"/>
  <c r="O16" i="17" s="1"/>
  <c r="N16" i="17" a="1"/>
  <c r="N16" i="17" s="1"/>
  <c r="M16" i="17" a="1"/>
  <c r="M16" i="17" s="1"/>
  <c r="L16" i="17" a="1"/>
  <c r="L16" i="17" s="1"/>
  <c r="K16" i="17" a="1"/>
  <c r="K16" i="17" s="1"/>
  <c r="J16" i="17" a="1"/>
  <c r="J16" i="17" s="1"/>
  <c r="I16" i="17" a="1"/>
  <c r="I16" i="17" s="1"/>
  <c r="H16" i="17" a="1"/>
  <c r="H16" i="17" s="1"/>
  <c r="G16" i="17" a="1"/>
  <c r="G16" i="17" s="1"/>
  <c r="F16" i="17" a="1"/>
  <c r="F16" i="17" s="1"/>
  <c r="E16" i="17" a="1"/>
  <c r="E16" i="17" s="1"/>
  <c r="D16" i="17" a="1"/>
  <c r="D16" i="17" s="1"/>
  <c r="C16" i="17"/>
  <c r="W15" i="17" a="1"/>
  <c r="W15" i="17" s="1"/>
  <c r="V15" i="17" a="1"/>
  <c r="V15" i="17" s="1"/>
  <c r="U15" i="17" a="1"/>
  <c r="U15" i="17" s="1"/>
  <c r="T15" i="17" a="1"/>
  <c r="T15" i="17" s="1"/>
  <c r="S15" i="17" a="1"/>
  <c r="S15" i="17" s="1"/>
  <c r="R15" i="17" a="1"/>
  <c r="R15" i="17" s="1"/>
  <c r="Q15" i="17" a="1"/>
  <c r="Q15" i="17" s="1"/>
  <c r="P15" i="17" a="1"/>
  <c r="P15" i="17" s="1"/>
  <c r="O15" i="17" a="1"/>
  <c r="O15" i="17" s="1"/>
  <c r="N15" i="17" a="1"/>
  <c r="N15" i="17" s="1"/>
  <c r="M15" i="17" a="1"/>
  <c r="M15" i="17" s="1"/>
  <c r="L15" i="17" a="1"/>
  <c r="L15" i="17" s="1"/>
  <c r="K15" i="17" a="1"/>
  <c r="K15" i="17" s="1"/>
  <c r="J15" i="17" a="1"/>
  <c r="J15" i="17" s="1"/>
  <c r="I15" i="17" a="1"/>
  <c r="I15" i="17" s="1"/>
  <c r="H15" i="17" a="1"/>
  <c r="H15" i="17" s="1"/>
  <c r="G15" i="17" a="1"/>
  <c r="G15" i="17" s="1"/>
  <c r="F15" i="17" a="1"/>
  <c r="F15" i="17" s="1"/>
  <c r="E15" i="17" a="1"/>
  <c r="E15" i="17" s="1"/>
  <c r="D15" i="17" a="1"/>
  <c r="D15" i="17" s="1"/>
  <c r="C15" i="17"/>
  <c r="W14" i="17" a="1"/>
  <c r="W14" i="17" s="1"/>
  <c r="V14" i="17" a="1"/>
  <c r="V14" i="17" s="1"/>
  <c r="U14" i="17" a="1"/>
  <c r="U14" i="17" s="1"/>
  <c r="T14" i="17" a="1"/>
  <c r="T14" i="17" s="1"/>
  <c r="S14" i="17" a="1"/>
  <c r="S14" i="17" s="1"/>
  <c r="R14" i="17" a="1"/>
  <c r="R14" i="17" s="1"/>
  <c r="Q14" i="17" a="1"/>
  <c r="Q14" i="17" s="1"/>
  <c r="P14" i="17" a="1"/>
  <c r="P14" i="17" s="1"/>
  <c r="O14" i="17" a="1"/>
  <c r="O14" i="17" s="1"/>
  <c r="N14" i="17" a="1"/>
  <c r="N14" i="17" s="1"/>
  <c r="M14" i="17" a="1"/>
  <c r="M14" i="17" s="1"/>
  <c r="L14" i="17" a="1"/>
  <c r="L14" i="17" s="1"/>
  <c r="K14" i="17" a="1"/>
  <c r="K14" i="17" s="1"/>
  <c r="J14" i="17" a="1"/>
  <c r="J14" i="17" s="1"/>
  <c r="I14" i="17" a="1"/>
  <c r="I14" i="17" s="1"/>
  <c r="H14" i="17" a="1"/>
  <c r="H14" i="17" s="1"/>
  <c r="G14" i="17" a="1"/>
  <c r="G14" i="17" s="1"/>
  <c r="F14" i="17" a="1"/>
  <c r="F14" i="17" s="1"/>
  <c r="E14" i="17" a="1"/>
  <c r="E14" i="17" s="1"/>
  <c r="D14" i="17" a="1"/>
  <c r="D14" i="17" s="1"/>
  <c r="C14" i="17"/>
  <c r="W13" i="17" a="1"/>
  <c r="W13" i="17" s="1"/>
  <c r="V13" i="17" a="1"/>
  <c r="V13" i="17" s="1"/>
  <c r="U13" i="17" a="1"/>
  <c r="U13" i="17" s="1"/>
  <c r="T13" i="17" a="1"/>
  <c r="T13" i="17" s="1"/>
  <c r="S13" i="17" a="1"/>
  <c r="S13" i="17" s="1"/>
  <c r="R13" i="17" a="1"/>
  <c r="R13" i="17" s="1"/>
  <c r="Q13" i="17" a="1"/>
  <c r="Q13" i="17" s="1"/>
  <c r="P13" i="17" a="1"/>
  <c r="P13" i="17" s="1"/>
  <c r="O13" i="17" a="1"/>
  <c r="O13" i="17" s="1"/>
  <c r="N13" i="17" a="1"/>
  <c r="N13" i="17" s="1"/>
  <c r="M13" i="17" a="1"/>
  <c r="M13" i="17" s="1"/>
  <c r="L13" i="17" a="1"/>
  <c r="L13" i="17" s="1"/>
  <c r="K13" i="17" a="1"/>
  <c r="K13" i="17" s="1"/>
  <c r="J13" i="17" a="1"/>
  <c r="J13" i="17" s="1"/>
  <c r="I13" i="17" a="1"/>
  <c r="I13" i="17" s="1"/>
  <c r="H13" i="17" a="1"/>
  <c r="H13" i="17" s="1"/>
  <c r="G13" i="17" a="1"/>
  <c r="G13" i="17" s="1"/>
  <c r="F13" i="17" a="1"/>
  <c r="F13" i="17" s="1"/>
  <c r="E13" i="17" a="1"/>
  <c r="E13" i="17" s="1"/>
  <c r="D13" i="17" a="1"/>
  <c r="D13" i="17" s="1"/>
  <c r="C13" i="17"/>
  <c r="W12" i="17" a="1"/>
  <c r="W12" i="17" s="1"/>
  <c r="V12" i="17" a="1"/>
  <c r="V12" i="17" s="1"/>
  <c r="U12" i="17" a="1"/>
  <c r="U12" i="17" s="1"/>
  <c r="T12" i="17" a="1"/>
  <c r="T12" i="17" s="1"/>
  <c r="S12" i="17" a="1"/>
  <c r="S12" i="17" s="1"/>
  <c r="R12" i="17" a="1"/>
  <c r="R12" i="17" s="1"/>
  <c r="Q12" i="17" a="1"/>
  <c r="Q12" i="17" s="1"/>
  <c r="P12" i="17" a="1"/>
  <c r="P12" i="17" s="1"/>
  <c r="O12" i="17" a="1"/>
  <c r="O12" i="17" s="1"/>
  <c r="N12" i="17" a="1"/>
  <c r="N12" i="17" s="1"/>
  <c r="M12" i="17" a="1"/>
  <c r="M12" i="17" s="1"/>
  <c r="L12" i="17" a="1"/>
  <c r="L12" i="17" s="1"/>
  <c r="K12" i="17" a="1"/>
  <c r="K12" i="17" s="1"/>
  <c r="J12" i="17" a="1"/>
  <c r="J12" i="17" s="1"/>
  <c r="I12" i="17" a="1"/>
  <c r="I12" i="17" s="1"/>
  <c r="H12" i="17" a="1"/>
  <c r="H12" i="17" s="1"/>
  <c r="G12" i="17" a="1"/>
  <c r="G12" i="17" s="1"/>
  <c r="F12" i="17" a="1"/>
  <c r="F12" i="17" s="1"/>
  <c r="E12" i="17" a="1"/>
  <c r="E12" i="17" s="1"/>
  <c r="D12" i="17" a="1"/>
  <c r="D12" i="17" s="1"/>
  <c r="C12" i="17"/>
  <c r="W11" i="17" a="1"/>
  <c r="W11" i="17" s="1"/>
  <c r="V11" i="17" a="1"/>
  <c r="V11" i="17" s="1"/>
  <c r="U11" i="17" a="1"/>
  <c r="U11" i="17" s="1"/>
  <c r="T11" i="17" a="1"/>
  <c r="T11" i="17" s="1"/>
  <c r="S11" i="17" a="1"/>
  <c r="S11" i="17" s="1"/>
  <c r="R11" i="17" a="1"/>
  <c r="R11" i="17" s="1"/>
  <c r="Q11" i="17" a="1"/>
  <c r="Q11" i="17" s="1"/>
  <c r="P11" i="17" a="1"/>
  <c r="P11" i="17" s="1"/>
  <c r="O11" i="17" a="1"/>
  <c r="O11" i="17" s="1"/>
  <c r="N11" i="17" a="1"/>
  <c r="N11" i="17" s="1"/>
  <c r="M11" i="17" a="1"/>
  <c r="M11" i="17" s="1"/>
  <c r="L11" i="17" a="1"/>
  <c r="L11" i="17" s="1"/>
  <c r="K11" i="17" a="1"/>
  <c r="K11" i="17" s="1"/>
  <c r="J11" i="17" a="1"/>
  <c r="J11" i="17" s="1"/>
  <c r="I11" i="17" a="1"/>
  <c r="I11" i="17" s="1"/>
  <c r="H11" i="17" a="1"/>
  <c r="H11" i="17" s="1"/>
  <c r="G11" i="17" a="1"/>
  <c r="G11" i="17" s="1"/>
  <c r="F11" i="17" a="1"/>
  <c r="F11" i="17" s="1"/>
  <c r="E11" i="17" a="1"/>
  <c r="E11" i="17" s="1"/>
  <c r="D11" i="17" a="1"/>
  <c r="D11" i="17" s="1"/>
  <c r="C11" i="17"/>
  <c r="W10" i="17" a="1"/>
  <c r="W10" i="17" s="1"/>
  <c r="V10" i="17" a="1"/>
  <c r="V10" i="17" s="1"/>
  <c r="U10" i="17" a="1"/>
  <c r="U10" i="17" s="1"/>
  <c r="T10" i="17" a="1"/>
  <c r="T10" i="17" s="1"/>
  <c r="S10" i="17" a="1"/>
  <c r="S10" i="17" s="1"/>
  <c r="R10" i="17" a="1"/>
  <c r="R10" i="17" s="1"/>
  <c r="Q10" i="17" a="1"/>
  <c r="Q10" i="17" s="1"/>
  <c r="P10" i="17" a="1"/>
  <c r="P10" i="17" s="1"/>
  <c r="O10" i="17" a="1"/>
  <c r="O10" i="17" s="1"/>
  <c r="N10" i="17" a="1"/>
  <c r="N10" i="17" s="1"/>
  <c r="M10" i="17" a="1"/>
  <c r="M10" i="17" s="1"/>
  <c r="L10" i="17" a="1"/>
  <c r="L10" i="17" s="1"/>
  <c r="K10" i="17" a="1"/>
  <c r="K10" i="17" s="1"/>
  <c r="J10" i="17" a="1"/>
  <c r="J10" i="17" s="1"/>
  <c r="I10" i="17" a="1"/>
  <c r="I10" i="17" s="1"/>
  <c r="H10" i="17" a="1"/>
  <c r="H10" i="17" s="1"/>
  <c r="G10" i="17" a="1"/>
  <c r="G10" i="17" s="1"/>
  <c r="F10" i="17" a="1"/>
  <c r="F10" i="17" s="1"/>
  <c r="E10" i="17" a="1"/>
  <c r="E10" i="17" s="1"/>
  <c r="D10" i="17" a="1"/>
  <c r="D10" i="17" s="1"/>
  <c r="C10" i="17"/>
  <c r="W9" i="17" a="1"/>
  <c r="W9" i="17" s="1"/>
  <c r="V9" i="17" a="1"/>
  <c r="V9" i="17" s="1"/>
  <c r="U9" i="17" a="1"/>
  <c r="U9" i="17" s="1"/>
  <c r="T9" i="17" a="1"/>
  <c r="T9" i="17" s="1"/>
  <c r="S9" i="17" a="1"/>
  <c r="S9" i="17" s="1"/>
  <c r="R9" i="17" a="1"/>
  <c r="R9" i="17" s="1"/>
  <c r="Q9" i="17" a="1"/>
  <c r="Q9" i="17" s="1"/>
  <c r="P9" i="17" a="1"/>
  <c r="P9" i="17" s="1"/>
  <c r="O9" i="17" a="1"/>
  <c r="O9" i="17" s="1"/>
  <c r="N9" i="17" a="1"/>
  <c r="N9" i="17" s="1"/>
  <c r="M9" i="17" a="1"/>
  <c r="M9" i="17" s="1"/>
  <c r="L9" i="17" a="1"/>
  <c r="L9" i="17" s="1"/>
  <c r="K9" i="17" a="1"/>
  <c r="K9" i="17" s="1"/>
  <c r="J9" i="17" a="1"/>
  <c r="J9" i="17" s="1"/>
  <c r="I9" i="17" a="1"/>
  <c r="I9" i="17" s="1"/>
  <c r="H9" i="17" a="1"/>
  <c r="H9" i="17" s="1"/>
  <c r="G9" i="17" a="1"/>
  <c r="G9" i="17" s="1"/>
  <c r="F9" i="17" a="1"/>
  <c r="F9" i="17" s="1"/>
  <c r="E9" i="17" a="1"/>
  <c r="E9" i="17" s="1"/>
  <c r="D9" i="17" a="1"/>
  <c r="D9" i="17" s="1"/>
  <c r="C9" i="17"/>
  <c r="W8" i="17" a="1"/>
  <c r="W8" i="17" s="1"/>
  <c r="V8" i="17" a="1"/>
  <c r="V8" i="17" s="1"/>
  <c r="U8" i="17" a="1"/>
  <c r="U8" i="17" s="1"/>
  <c r="T8" i="17" a="1"/>
  <c r="T8" i="17" s="1"/>
  <c r="S8" i="17" a="1"/>
  <c r="S8" i="17" s="1"/>
  <c r="R8" i="17" a="1"/>
  <c r="R8" i="17" s="1"/>
  <c r="Q8" i="17" a="1"/>
  <c r="Q8" i="17" s="1"/>
  <c r="P8" i="17" a="1"/>
  <c r="P8" i="17" s="1"/>
  <c r="O8" i="17" a="1"/>
  <c r="O8" i="17" s="1"/>
  <c r="N8" i="17" a="1"/>
  <c r="N8" i="17" s="1"/>
  <c r="M8" i="17" a="1"/>
  <c r="M8" i="17" s="1"/>
  <c r="L8" i="17" a="1"/>
  <c r="L8" i="17" s="1"/>
  <c r="K8" i="17" a="1"/>
  <c r="K8" i="17" s="1"/>
  <c r="J8" i="17" a="1"/>
  <c r="J8" i="17" s="1"/>
  <c r="I8" i="17" a="1"/>
  <c r="I8" i="17" s="1"/>
  <c r="H8" i="17" a="1"/>
  <c r="H8" i="17" s="1"/>
  <c r="G8" i="17" a="1"/>
  <c r="G8" i="17" s="1"/>
  <c r="F8" i="17" a="1"/>
  <c r="F8" i="17" s="1"/>
  <c r="E8" i="17" a="1"/>
  <c r="E8" i="17" s="1"/>
  <c r="D8" i="17" a="1"/>
  <c r="D8" i="17" s="1"/>
  <c r="C8" i="17"/>
  <c r="C7" i="17"/>
  <c r="C6" i="17"/>
  <c r="C5" i="17"/>
  <c r="C4" i="17"/>
  <c r="E38" i="1"/>
  <c r="W21" i="16" a="1"/>
  <c r="W21" i="16" s="1"/>
  <c r="V21" i="16" a="1"/>
  <c r="V21" i="16" s="1"/>
  <c r="U21" i="16" a="1"/>
  <c r="U21" i="16" s="1"/>
  <c r="T21" i="16" a="1"/>
  <c r="T21" i="16" s="1"/>
  <c r="S21" i="16" a="1"/>
  <c r="S21" i="16" s="1"/>
  <c r="R21" i="16" a="1"/>
  <c r="R21" i="16" s="1"/>
  <c r="Q21" i="16" a="1"/>
  <c r="Q21" i="16" s="1"/>
  <c r="P21" i="16" a="1"/>
  <c r="P21" i="16" s="1"/>
  <c r="O21" i="16" a="1"/>
  <c r="O21" i="16" s="1"/>
  <c r="N21" i="16" a="1"/>
  <c r="N21" i="16" s="1"/>
  <c r="M21" i="16" a="1"/>
  <c r="M21" i="16" s="1"/>
  <c r="L21" i="16" a="1"/>
  <c r="L21" i="16" s="1"/>
  <c r="K21" i="16" a="1"/>
  <c r="K21" i="16" s="1"/>
  <c r="J21" i="16" a="1"/>
  <c r="J21" i="16" s="1"/>
  <c r="I21" i="16" a="1"/>
  <c r="I21" i="16" s="1"/>
  <c r="H21" i="16" a="1"/>
  <c r="H21" i="16" s="1"/>
  <c r="G21" i="16" a="1"/>
  <c r="G21" i="16" s="1"/>
  <c r="F21" i="16" a="1"/>
  <c r="F21" i="16" s="1"/>
  <c r="E21" i="16" a="1"/>
  <c r="E21" i="16" s="1"/>
  <c r="D21" i="16" a="1"/>
  <c r="D21" i="16" s="1"/>
  <c r="C21" i="16"/>
  <c r="W20" i="16" a="1"/>
  <c r="W20" i="16" s="1"/>
  <c r="V20" i="16" a="1"/>
  <c r="V20" i="16" s="1"/>
  <c r="U20" i="16" a="1"/>
  <c r="U20" i="16" s="1"/>
  <c r="T20" i="16" a="1"/>
  <c r="T20" i="16" s="1"/>
  <c r="S20" i="16" a="1"/>
  <c r="S20" i="16" s="1"/>
  <c r="R20" i="16" a="1"/>
  <c r="R20" i="16" s="1"/>
  <c r="Q20" i="16" a="1"/>
  <c r="Q20" i="16" s="1"/>
  <c r="P20" i="16" a="1"/>
  <c r="P20" i="16" s="1"/>
  <c r="O20" i="16" a="1"/>
  <c r="O20" i="16" s="1"/>
  <c r="N20" i="16" a="1"/>
  <c r="N20" i="16" s="1"/>
  <c r="M20" i="16" a="1"/>
  <c r="M20" i="16" s="1"/>
  <c r="L20" i="16" a="1"/>
  <c r="L20" i="16" s="1"/>
  <c r="K20" i="16" a="1"/>
  <c r="K20" i="16" s="1"/>
  <c r="J20" i="16" a="1"/>
  <c r="J20" i="16" s="1"/>
  <c r="I20" i="16" a="1"/>
  <c r="I20" i="16" s="1"/>
  <c r="H20" i="16" a="1"/>
  <c r="H20" i="16" s="1"/>
  <c r="G20" i="16" a="1"/>
  <c r="G20" i="16" s="1"/>
  <c r="F20" i="16" a="1"/>
  <c r="F20" i="16" s="1"/>
  <c r="E20" i="16" a="1"/>
  <c r="E20" i="16" s="1"/>
  <c r="D20" i="16" a="1"/>
  <c r="D20" i="16" s="1"/>
  <c r="C20" i="16"/>
  <c r="W19" i="16" a="1"/>
  <c r="W19" i="16" s="1"/>
  <c r="V19" i="16" a="1"/>
  <c r="V19" i="16" s="1"/>
  <c r="U19" i="16" a="1"/>
  <c r="U19" i="16" s="1"/>
  <c r="T19" i="16" a="1"/>
  <c r="T19" i="16" s="1"/>
  <c r="S19" i="16" a="1"/>
  <c r="S19" i="16" s="1"/>
  <c r="R19" i="16" a="1"/>
  <c r="R19" i="16" s="1"/>
  <c r="Q19" i="16" a="1"/>
  <c r="Q19" i="16" s="1"/>
  <c r="P19" i="16" a="1"/>
  <c r="P19" i="16" s="1"/>
  <c r="O19" i="16" a="1"/>
  <c r="O19" i="16" s="1"/>
  <c r="N19" i="16" a="1"/>
  <c r="N19" i="16" s="1"/>
  <c r="M19" i="16" a="1"/>
  <c r="M19" i="16" s="1"/>
  <c r="L19" i="16" a="1"/>
  <c r="L19" i="16" s="1"/>
  <c r="K19" i="16" a="1"/>
  <c r="K19" i="16" s="1"/>
  <c r="J19" i="16" a="1"/>
  <c r="J19" i="16" s="1"/>
  <c r="I19" i="16" a="1"/>
  <c r="I19" i="16" s="1"/>
  <c r="H19" i="16" a="1"/>
  <c r="H19" i="16" s="1"/>
  <c r="G19" i="16" a="1"/>
  <c r="G19" i="16" s="1"/>
  <c r="F19" i="16" a="1"/>
  <c r="F19" i="16" s="1"/>
  <c r="E19" i="16" a="1"/>
  <c r="E19" i="16" s="1"/>
  <c r="D19" i="16" a="1"/>
  <c r="D19" i="16" s="1"/>
  <c r="C19" i="16"/>
  <c r="W18" i="16" a="1"/>
  <c r="W18" i="16" s="1"/>
  <c r="V18" i="16" a="1"/>
  <c r="V18" i="16" s="1"/>
  <c r="U18" i="16" a="1"/>
  <c r="U18" i="16" s="1"/>
  <c r="T18" i="16" a="1"/>
  <c r="T18" i="16" s="1"/>
  <c r="S18" i="16" a="1"/>
  <c r="S18" i="16" s="1"/>
  <c r="R18" i="16" a="1"/>
  <c r="R18" i="16" s="1"/>
  <c r="Q18" i="16" a="1"/>
  <c r="Q18" i="16" s="1"/>
  <c r="P18" i="16" a="1"/>
  <c r="P18" i="16" s="1"/>
  <c r="O18" i="16" a="1"/>
  <c r="O18" i="16" s="1"/>
  <c r="N18" i="16" a="1"/>
  <c r="N18" i="16" s="1"/>
  <c r="M18" i="16" a="1"/>
  <c r="M18" i="16" s="1"/>
  <c r="L18" i="16" a="1"/>
  <c r="L18" i="16" s="1"/>
  <c r="K18" i="16" a="1"/>
  <c r="K18" i="16" s="1"/>
  <c r="J18" i="16" a="1"/>
  <c r="J18" i="16" s="1"/>
  <c r="I18" i="16" a="1"/>
  <c r="I18" i="16" s="1"/>
  <c r="H18" i="16" a="1"/>
  <c r="H18" i="16" s="1"/>
  <c r="G18" i="16" a="1"/>
  <c r="G18" i="16" s="1"/>
  <c r="F18" i="16" a="1"/>
  <c r="F18" i="16" s="1"/>
  <c r="E18" i="16" a="1"/>
  <c r="E18" i="16" s="1"/>
  <c r="D18" i="16" a="1"/>
  <c r="D18" i="16" s="1"/>
  <c r="C18" i="16"/>
  <c r="W17" i="16" a="1"/>
  <c r="W17" i="16" s="1"/>
  <c r="V17" i="16" a="1"/>
  <c r="V17" i="16" s="1"/>
  <c r="U17" i="16" a="1"/>
  <c r="U17" i="16" s="1"/>
  <c r="T17" i="16" a="1"/>
  <c r="T17" i="16" s="1"/>
  <c r="S17" i="16" a="1"/>
  <c r="S17" i="16" s="1"/>
  <c r="R17" i="16" a="1"/>
  <c r="R17" i="16" s="1"/>
  <c r="Q17" i="16" a="1"/>
  <c r="Q17" i="16" s="1"/>
  <c r="P17" i="16" a="1"/>
  <c r="P17" i="16" s="1"/>
  <c r="O17" i="16" a="1"/>
  <c r="O17" i="16" s="1"/>
  <c r="N17" i="16" a="1"/>
  <c r="N17" i="16" s="1"/>
  <c r="M17" i="16" a="1"/>
  <c r="M17" i="16" s="1"/>
  <c r="L17" i="16" a="1"/>
  <c r="L17" i="16" s="1"/>
  <c r="K17" i="16" a="1"/>
  <c r="K17" i="16" s="1"/>
  <c r="J17" i="16" a="1"/>
  <c r="J17" i="16" s="1"/>
  <c r="I17" i="16" a="1"/>
  <c r="I17" i="16" s="1"/>
  <c r="H17" i="16" a="1"/>
  <c r="H17" i="16" s="1"/>
  <c r="G17" i="16" a="1"/>
  <c r="G17" i="16" s="1"/>
  <c r="F17" i="16" a="1"/>
  <c r="F17" i="16" s="1"/>
  <c r="E17" i="16" a="1"/>
  <c r="E17" i="16" s="1"/>
  <c r="D17" i="16" a="1"/>
  <c r="D17" i="16" s="1"/>
  <c r="C17" i="16"/>
  <c r="W16" i="16" a="1"/>
  <c r="W16" i="16" s="1"/>
  <c r="V16" i="16" a="1"/>
  <c r="V16" i="16" s="1"/>
  <c r="U16" i="16" a="1"/>
  <c r="U16" i="16" s="1"/>
  <c r="T16" i="16" a="1"/>
  <c r="T16" i="16" s="1"/>
  <c r="S16" i="16" a="1"/>
  <c r="S16" i="16" s="1"/>
  <c r="R16" i="16" a="1"/>
  <c r="R16" i="16" s="1"/>
  <c r="Q16" i="16" a="1"/>
  <c r="Q16" i="16" s="1"/>
  <c r="P16" i="16" a="1"/>
  <c r="P16" i="16" s="1"/>
  <c r="O16" i="16" a="1"/>
  <c r="O16" i="16" s="1"/>
  <c r="N16" i="16" a="1"/>
  <c r="N16" i="16" s="1"/>
  <c r="M16" i="16" a="1"/>
  <c r="M16" i="16" s="1"/>
  <c r="L16" i="16" a="1"/>
  <c r="L16" i="16" s="1"/>
  <c r="K16" i="16" a="1"/>
  <c r="K16" i="16" s="1"/>
  <c r="J16" i="16" a="1"/>
  <c r="J16" i="16" s="1"/>
  <c r="I16" i="16" a="1"/>
  <c r="I16" i="16" s="1"/>
  <c r="H16" i="16" a="1"/>
  <c r="H16" i="16" s="1"/>
  <c r="G16" i="16" a="1"/>
  <c r="G16" i="16" s="1"/>
  <c r="F16" i="16" a="1"/>
  <c r="F16" i="16" s="1"/>
  <c r="E16" i="16" a="1"/>
  <c r="E16" i="16" s="1"/>
  <c r="D16" i="16" a="1"/>
  <c r="D16" i="16" s="1"/>
  <c r="C16" i="16"/>
  <c r="W15" i="16" a="1"/>
  <c r="W15" i="16" s="1"/>
  <c r="V15" i="16" a="1"/>
  <c r="V15" i="16" s="1"/>
  <c r="U15" i="16" a="1"/>
  <c r="U15" i="16" s="1"/>
  <c r="T15" i="16" a="1"/>
  <c r="T15" i="16" s="1"/>
  <c r="S15" i="16" a="1"/>
  <c r="S15" i="16" s="1"/>
  <c r="R15" i="16" a="1"/>
  <c r="R15" i="16" s="1"/>
  <c r="Q15" i="16" a="1"/>
  <c r="Q15" i="16" s="1"/>
  <c r="P15" i="16" a="1"/>
  <c r="P15" i="16" s="1"/>
  <c r="O15" i="16" a="1"/>
  <c r="O15" i="16" s="1"/>
  <c r="N15" i="16" a="1"/>
  <c r="N15" i="16" s="1"/>
  <c r="M15" i="16" a="1"/>
  <c r="M15" i="16" s="1"/>
  <c r="L15" i="16" a="1"/>
  <c r="L15" i="16" s="1"/>
  <c r="K15" i="16" a="1"/>
  <c r="K15" i="16" s="1"/>
  <c r="J15" i="16" a="1"/>
  <c r="J15" i="16" s="1"/>
  <c r="I15" i="16" a="1"/>
  <c r="I15" i="16" s="1"/>
  <c r="H15" i="16" a="1"/>
  <c r="H15" i="16" s="1"/>
  <c r="G15" i="16" a="1"/>
  <c r="G15" i="16" s="1"/>
  <c r="F15" i="16" a="1"/>
  <c r="F15" i="16" s="1"/>
  <c r="E15" i="16" a="1"/>
  <c r="E15" i="16" s="1"/>
  <c r="D15" i="16" a="1"/>
  <c r="D15" i="16" s="1"/>
  <c r="C15" i="16"/>
  <c r="W14" i="16" a="1"/>
  <c r="W14" i="16" s="1"/>
  <c r="V14" i="16" a="1"/>
  <c r="V14" i="16" s="1"/>
  <c r="U14" i="16" a="1"/>
  <c r="U14" i="16" s="1"/>
  <c r="T14" i="16" a="1"/>
  <c r="T14" i="16" s="1"/>
  <c r="S14" i="16" a="1"/>
  <c r="S14" i="16" s="1"/>
  <c r="R14" i="16" a="1"/>
  <c r="R14" i="16" s="1"/>
  <c r="Q14" i="16" a="1"/>
  <c r="Q14" i="16" s="1"/>
  <c r="P14" i="16" a="1"/>
  <c r="P14" i="16" s="1"/>
  <c r="O14" i="16" a="1"/>
  <c r="O14" i="16" s="1"/>
  <c r="N14" i="16" a="1"/>
  <c r="N14" i="16" s="1"/>
  <c r="M14" i="16" a="1"/>
  <c r="M14" i="16" s="1"/>
  <c r="L14" i="16" a="1"/>
  <c r="L14" i="16" s="1"/>
  <c r="K14" i="16" a="1"/>
  <c r="K14" i="16" s="1"/>
  <c r="J14" i="16" a="1"/>
  <c r="J14" i="16" s="1"/>
  <c r="I14" i="16" a="1"/>
  <c r="I14" i="16" s="1"/>
  <c r="H14" i="16" a="1"/>
  <c r="H14" i="16" s="1"/>
  <c r="G14" i="16" a="1"/>
  <c r="G14" i="16" s="1"/>
  <c r="F14" i="16" a="1"/>
  <c r="F14" i="16" s="1"/>
  <c r="E14" i="16" a="1"/>
  <c r="E14" i="16" s="1"/>
  <c r="D14" i="16" a="1"/>
  <c r="D14" i="16" s="1"/>
  <c r="C14" i="16"/>
  <c r="W13" i="16" a="1"/>
  <c r="W13" i="16" s="1"/>
  <c r="V13" i="16" a="1"/>
  <c r="V13" i="16" s="1"/>
  <c r="U13" i="16" a="1"/>
  <c r="U13" i="16" s="1"/>
  <c r="T13" i="16" a="1"/>
  <c r="T13" i="16" s="1"/>
  <c r="S13" i="16" a="1"/>
  <c r="S13" i="16" s="1"/>
  <c r="R13" i="16" a="1"/>
  <c r="R13" i="16" s="1"/>
  <c r="Q13" i="16" a="1"/>
  <c r="Q13" i="16" s="1"/>
  <c r="P13" i="16" a="1"/>
  <c r="P13" i="16" s="1"/>
  <c r="O13" i="16" a="1"/>
  <c r="O13" i="16" s="1"/>
  <c r="N13" i="16" a="1"/>
  <c r="N13" i="16" s="1"/>
  <c r="M13" i="16" a="1"/>
  <c r="M13" i="16" s="1"/>
  <c r="L13" i="16" a="1"/>
  <c r="L13" i="16" s="1"/>
  <c r="K13" i="16" a="1"/>
  <c r="K13" i="16" s="1"/>
  <c r="J13" i="16" a="1"/>
  <c r="J13" i="16" s="1"/>
  <c r="I13" i="16" a="1"/>
  <c r="I13" i="16" s="1"/>
  <c r="H13" i="16" a="1"/>
  <c r="H13" i="16" s="1"/>
  <c r="G13" i="16" a="1"/>
  <c r="G13" i="16" s="1"/>
  <c r="F13" i="16" a="1"/>
  <c r="F13" i="16" s="1"/>
  <c r="E13" i="16" a="1"/>
  <c r="E13" i="16" s="1"/>
  <c r="D13" i="16" a="1"/>
  <c r="D13" i="16" s="1"/>
  <c r="C13" i="16"/>
  <c r="W12" i="16" a="1"/>
  <c r="W12" i="16" s="1"/>
  <c r="V12" i="16" a="1"/>
  <c r="V12" i="16" s="1"/>
  <c r="U12" i="16" a="1"/>
  <c r="U12" i="16" s="1"/>
  <c r="T12" i="16" a="1"/>
  <c r="T12" i="16" s="1"/>
  <c r="S12" i="16" a="1"/>
  <c r="S12" i="16" s="1"/>
  <c r="R12" i="16" a="1"/>
  <c r="R12" i="16" s="1"/>
  <c r="Q12" i="16" a="1"/>
  <c r="Q12" i="16" s="1"/>
  <c r="P12" i="16" a="1"/>
  <c r="P12" i="16" s="1"/>
  <c r="O12" i="16" a="1"/>
  <c r="O12" i="16" s="1"/>
  <c r="N12" i="16" a="1"/>
  <c r="N12" i="16" s="1"/>
  <c r="M12" i="16" a="1"/>
  <c r="M12" i="16" s="1"/>
  <c r="L12" i="16" a="1"/>
  <c r="L12" i="16" s="1"/>
  <c r="K12" i="16" a="1"/>
  <c r="K12" i="16" s="1"/>
  <c r="J12" i="16" a="1"/>
  <c r="J12" i="16" s="1"/>
  <c r="I12" i="16" a="1"/>
  <c r="I12" i="16" s="1"/>
  <c r="H12" i="16" a="1"/>
  <c r="H12" i="16" s="1"/>
  <c r="G12" i="16" a="1"/>
  <c r="G12" i="16" s="1"/>
  <c r="F12" i="16" a="1"/>
  <c r="F12" i="16" s="1"/>
  <c r="E12" i="16" a="1"/>
  <c r="E12" i="16" s="1"/>
  <c r="D12" i="16" a="1"/>
  <c r="D12" i="16" s="1"/>
  <c r="C12" i="16"/>
  <c r="W11" i="16" a="1"/>
  <c r="W11" i="16" s="1"/>
  <c r="V11" i="16" a="1"/>
  <c r="V11" i="16" s="1"/>
  <c r="U11" i="16" a="1"/>
  <c r="U11" i="16" s="1"/>
  <c r="T11" i="16" a="1"/>
  <c r="T11" i="16" s="1"/>
  <c r="S11" i="16" a="1"/>
  <c r="S11" i="16" s="1"/>
  <c r="R11" i="16" a="1"/>
  <c r="R11" i="16" s="1"/>
  <c r="Q11" i="16" a="1"/>
  <c r="Q11" i="16" s="1"/>
  <c r="P11" i="16" a="1"/>
  <c r="P11" i="16" s="1"/>
  <c r="O11" i="16" a="1"/>
  <c r="O11" i="16" s="1"/>
  <c r="N11" i="16" a="1"/>
  <c r="N11" i="16" s="1"/>
  <c r="M11" i="16" a="1"/>
  <c r="M11" i="16" s="1"/>
  <c r="L11" i="16" a="1"/>
  <c r="L11" i="16" s="1"/>
  <c r="K11" i="16" a="1"/>
  <c r="K11" i="16" s="1"/>
  <c r="J11" i="16" a="1"/>
  <c r="J11" i="16" s="1"/>
  <c r="I11" i="16" a="1"/>
  <c r="I11" i="16" s="1"/>
  <c r="H11" i="16" a="1"/>
  <c r="H11" i="16" s="1"/>
  <c r="G11" i="16" a="1"/>
  <c r="G11" i="16" s="1"/>
  <c r="F11" i="16" a="1"/>
  <c r="F11" i="16" s="1"/>
  <c r="E11" i="16" a="1"/>
  <c r="E11" i="16" s="1"/>
  <c r="D11" i="16" a="1"/>
  <c r="D11" i="16" s="1"/>
  <c r="C11" i="16"/>
  <c r="W10" i="16" a="1"/>
  <c r="W10" i="16" s="1"/>
  <c r="V10" i="16" a="1"/>
  <c r="V10" i="16" s="1"/>
  <c r="U10" i="16" a="1"/>
  <c r="U10" i="16" s="1"/>
  <c r="T10" i="16" a="1"/>
  <c r="T10" i="16" s="1"/>
  <c r="S10" i="16" a="1"/>
  <c r="S10" i="16" s="1"/>
  <c r="R10" i="16" a="1"/>
  <c r="R10" i="16" s="1"/>
  <c r="Q10" i="16" a="1"/>
  <c r="Q10" i="16" s="1"/>
  <c r="P10" i="16" a="1"/>
  <c r="P10" i="16" s="1"/>
  <c r="O10" i="16" a="1"/>
  <c r="O10" i="16" s="1"/>
  <c r="N10" i="16" a="1"/>
  <c r="N10" i="16" s="1"/>
  <c r="M10" i="16" a="1"/>
  <c r="M10" i="16" s="1"/>
  <c r="L10" i="16" a="1"/>
  <c r="L10" i="16" s="1"/>
  <c r="K10" i="16" a="1"/>
  <c r="K10" i="16" s="1"/>
  <c r="J10" i="16" a="1"/>
  <c r="J10" i="16" s="1"/>
  <c r="I10" i="16" a="1"/>
  <c r="I10" i="16" s="1"/>
  <c r="H10" i="16" a="1"/>
  <c r="H10" i="16" s="1"/>
  <c r="G10" i="16" a="1"/>
  <c r="G10" i="16" s="1"/>
  <c r="F10" i="16" a="1"/>
  <c r="F10" i="16" s="1"/>
  <c r="E10" i="16" a="1"/>
  <c r="E10" i="16" s="1"/>
  <c r="D10" i="16" a="1"/>
  <c r="D10" i="16" s="1"/>
  <c r="C10" i="16"/>
  <c r="W9" i="16" a="1"/>
  <c r="W9" i="16" s="1"/>
  <c r="V9" i="16" a="1"/>
  <c r="V9" i="16" s="1"/>
  <c r="U9" i="16" a="1"/>
  <c r="U9" i="16" s="1"/>
  <c r="T9" i="16" a="1"/>
  <c r="T9" i="16" s="1"/>
  <c r="S9" i="16" a="1"/>
  <c r="S9" i="16" s="1"/>
  <c r="R9" i="16" a="1"/>
  <c r="R9" i="16" s="1"/>
  <c r="Q9" i="16" a="1"/>
  <c r="Q9" i="16" s="1"/>
  <c r="P9" i="16" a="1"/>
  <c r="P9" i="16" s="1"/>
  <c r="O9" i="16" a="1"/>
  <c r="O9" i="16" s="1"/>
  <c r="N9" i="16" a="1"/>
  <c r="N9" i="16" s="1"/>
  <c r="M9" i="16" a="1"/>
  <c r="M9" i="16" s="1"/>
  <c r="L9" i="16" a="1"/>
  <c r="L9" i="16" s="1"/>
  <c r="K9" i="16" a="1"/>
  <c r="K9" i="16" s="1"/>
  <c r="J9" i="16" a="1"/>
  <c r="J9" i="16" s="1"/>
  <c r="I9" i="16" a="1"/>
  <c r="I9" i="16" s="1"/>
  <c r="H9" i="16" a="1"/>
  <c r="H9" i="16" s="1"/>
  <c r="G9" i="16" a="1"/>
  <c r="G9" i="16" s="1"/>
  <c r="F9" i="16" a="1"/>
  <c r="F9" i="16" s="1"/>
  <c r="E9" i="16" a="1"/>
  <c r="E9" i="16" s="1"/>
  <c r="D9" i="16" a="1"/>
  <c r="D9" i="16" s="1"/>
  <c r="C9" i="16"/>
  <c r="W8" i="16" a="1"/>
  <c r="W8" i="16" s="1"/>
  <c r="V8" i="16" a="1"/>
  <c r="V8" i="16" s="1"/>
  <c r="U8" i="16" a="1"/>
  <c r="U8" i="16" s="1"/>
  <c r="T8" i="16" a="1"/>
  <c r="T8" i="16" s="1"/>
  <c r="S8" i="16" a="1"/>
  <c r="S8" i="16" s="1"/>
  <c r="R8" i="16" a="1"/>
  <c r="R8" i="16" s="1"/>
  <c r="Q8" i="16" a="1"/>
  <c r="Q8" i="16" s="1"/>
  <c r="P8" i="16" a="1"/>
  <c r="P8" i="16" s="1"/>
  <c r="O8" i="16" a="1"/>
  <c r="O8" i="16" s="1"/>
  <c r="N8" i="16" a="1"/>
  <c r="N8" i="16" s="1"/>
  <c r="M8" i="16" a="1"/>
  <c r="M8" i="16" s="1"/>
  <c r="L8" i="16" a="1"/>
  <c r="L8" i="16" s="1"/>
  <c r="K8" i="16" a="1"/>
  <c r="K8" i="16" s="1"/>
  <c r="J8" i="16" a="1"/>
  <c r="J8" i="16" s="1"/>
  <c r="I8" i="16" a="1"/>
  <c r="I8" i="16" s="1"/>
  <c r="H8" i="16" a="1"/>
  <c r="H8" i="16" s="1"/>
  <c r="G8" i="16" a="1"/>
  <c r="G8" i="16" s="1"/>
  <c r="F8" i="16" a="1"/>
  <c r="F8" i="16" s="1"/>
  <c r="E8" i="16" a="1"/>
  <c r="E8" i="16" s="1"/>
  <c r="D8" i="16" a="1"/>
  <c r="D8" i="16" s="1"/>
  <c r="C8" i="16"/>
  <c r="W7" i="16" a="1"/>
  <c r="W7" i="16" s="1"/>
  <c r="V7" i="16" a="1"/>
  <c r="V7" i="16" s="1"/>
  <c r="U7" i="16" a="1"/>
  <c r="U7" i="16" s="1"/>
  <c r="T7" i="16" a="1"/>
  <c r="T7" i="16" s="1"/>
  <c r="S7" i="16" a="1"/>
  <c r="S7" i="16" s="1"/>
  <c r="R7" i="16" a="1"/>
  <c r="R7" i="16" s="1"/>
  <c r="Q7" i="16" a="1"/>
  <c r="Q7" i="16" s="1"/>
  <c r="P7" i="16" a="1"/>
  <c r="P7" i="16" s="1"/>
  <c r="O7" i="16" a="1"/>
  <c r="O7" i="16" s="1"/>
  <c r="N7" i="16" a="1"/>
  <c r="N7" i="16" s="1"/>
  <c r="M7" i="16" a="1"/>
  <c r="M7" i="16" s="1"/>
  <c r="L7" i="16" a="1"/>
  <c r="L7" i="16" s="1"/>
  <c r="K7" i="16" a="1"/>
  <c r="K7" i="16" s="1"/>
  <c r="J7" i="16" a="1"/>
  <c r="J7" i="16" s="1"/>
  <c r="I7" i="16" a="1"/>
  <c r="I7" i="16" s="1"/>
  <c r="H7" i="16" a="1"/>
  <c r="H7" i="16" s="1"/>
  <c r="G7" i="16" a="1"/>
  <c r="G7" i="16" s="1"/>
  <c r="F7" i="16" a="1"/>
  <c r="F7" i="16" s="1"/>
  <c r="E7" i="16" a="1"/>
  <c r="E7" i="16" s="1"/>
  <c r="D7" i="16" a="1"/>
  <c r="D7" i="16" s="1"/>
  <c r="C7" i="16"/>
  <c r="C6" i="16"/>
  <c r="C5" i="16"/>
  <c r="C4" i="16"/>
  <c r="W21" i="15" a="1"/>
  <c r="W21" i="15" s="1"/>
  <c r="V21" i="15" a="1"/>
  <c r="V21" i="15" s="1"/>
  <c r="U21" i="15" a="1"/>
  <c r="U21" i="15" s="1"/>
  <c r="T21" i="15" a="1"/>
  <c r="T21" i="15" s="1"/>
  <c r="S21" i="15" a="1"/>
  <c r="S21" i="15" s="1"/>
  <c r="R21" i="15" a="1"/>
  <c r="R21" i="15" s="1"/>
  <c r="Q21" i="15" a="1"/>
  <c r="Q21" i="15" s="1"/>
  <c r="P21" i="15" a="1"/>
  <c r="P21" i="15" s="1"/>
  <c r="O21" i="15" a="1"/>
  <c r="O21" i="15" s="1"/>
  <c r="N21" i="15" a="1"/>
  <c r="N21" i="15" s="1"/>
  <c r="M21" i="15" a="1"/>
  <c r="M21" i="15" s="1"/>
  <c r="L21" i="15" a="1"/>
  <c r="L21" i="15" s="1"/>
  <c r="K21" i="15" a="1"/>
  <c r="K21" i="15" s="1"/>
  <c r="J21" i="15" a="1"/>
  <c r="J21" i="15" s="1"/>
  <c r="I21" i="15" a="1"/>
  <c r="I21" i="15" s="1"/>
  <c r="H21" i="15" a="1"/>
  <c r="H21" i="15" s="1"/>
  <c r="G21" i="15" a="1"/>
  <c r="G21" i="15" s="1"/>
  <c r="F21" i="15" a="1"/>
  <c r="F21" i="15" s="1"/>
  <c r="E21" i="15" a="1"/>
  <c r="E21" i="15" s="1"/>
  <c r="D21" i="15" a="1"/>
  <c r="D21" i="15" s="1"/>
  <c r="C21" i="15"/>
  <c r="W20" i="15" a="1"/>
  <c r="W20" i="15" s="1"/>
  <c r="V20" i="15" a="1"/>
  <c r="V20" i="15" s="1"/>
  <c r="U20" i="15" a="1"/>
  <c r="U20" i="15" s="1"/>
  <c r="T20" i="15" a="1"/>
  <c r="T20" i="15" s="1"/>
  <c r="S20" i="15" a="1"/>
  <c r="S20" i="15" s="1"/>
  <c r="R20" i="15" a="1"/>
  <c r="R20" i="15" s="1"/>
  <c r="Q20" i="15" a="1"/>
  <c r="Q20" i="15" s="1"/>
  <c r="P20" i="15" a="1"/>
  <c r="P20" i="15" s="1"/>
  <c r="O20" i="15" a="1"/>
  <c r="O20" i="15" s="1"/>
  <c r="N20" i="15" a="1"/>
  <c r="N20" i="15" s="1"/>
  <c r="M20" i="15" a="1"/>
  <c r="M20" i="15" s="1"/>
  <c r="L20" i="15" a="1"/>
  <c r="L20" i="15" s="1"/>
  <c r="K20" i="15" a="1"/>
  <c r="K20" i="15" s="1"/>
  <c r="J20" i="15" a="1"/>
  <c r="J20" i="15" s="1"/>
  <c r="I20" i="15" a="1"/>
  <c r="I20" i="15" s="1"/>
  <c r="H20" i="15" a="1"/>
  <c r="H20" i="15" s="1"/>
  <c r="G20" i="15" a="1"/>
  <c r="G20" i="15" s="1"/>
  <c r="F20" i="15" a="1"/>
  <c r="F20" i="15" s="1"/>
  <c r="E20" i="15" a="1"/>
  <c r="E20" i="15" s="1"/>
  <c r="D20" i="15" a="1"/>
  <c r="D20" i="15" s="1"/>
  <c r="C20" i="15"/>
  <c r="W19" i="15" a="1"/>
  <c r="W19" i="15" s="1"/>
  <c r="V19" i="15" a="1"/>
  <c r="V19" i="15" s="1"/>
  <c r="U19" i="15" a="1"/>
  <c r="U19" i="15" s="1"/>
  <c r="T19" i="15" a="1"/>
  <c r="T19" i="15" s="1"/>
  <c r="S19" i="15" a="1"/>
  <c r="S19" i="15" s="1"/>
  <c r="R19" i="15" a="1"/>
  <c r="R19" i="15" s="1"/>
  <c r="Q19" i="15" a="1"/>
  <c r="Q19" i="15" s="1"/>
  <c r="P19" i="15" a="1"/>
  <c r="P19" i="15" s="1"/>
  <c r="O19" i="15" a="1"/>
  <c r="O19" i="15" s="1"/>
  <c r="N19" i="15" a="1"/>
  <c r="N19" i="15" s="1"/>
  <c r="M19" i="15" a="1"/>
  <c r="M19" i="15" s="1"/>
  <c r="L19" i="15" a="1"/>
  <c r="L19" i="15" s="1"/>
  <c r="K19" i="15" a="1"/>
  <c r="K19" i="15" s="1"/>
  <c r="J19" i="15" a="1"/>
  <c r="J19" i="15" s="1"/>
  <c r="I19" i="15" a="1"/>
  <c r="I19" i="15" s="1"/>
  <c r="H19" i="15" a="1"/>
  <c r="H19" i="15" s="1"/>
  <c r="G19" i="15" a="1"/>
  <c r="G19" i="15" s="1"/>
  <c r="F19" i="15" a="1"/>
  <c r="F19" i="15" s="1"/>
  <c r="E19" i="15" a="1"/>
  <c r="E19" i="15" s="1"/>
  <c r="D19" i="15" a="1"/>
  <c r="D19" i="15" s="1"/>
  <c r="C19" i="15"/>
  <c r="W18" i="15" a="1"/>
  <c r="W18" i="15" s="1"/>
  <c r="V18" i="15" a="1"/>
  <c r="V18" i="15" s="1"/>
  <c r="U18" i="15" a="1"/>
  <c r="U18" i="15" s="1"/>
  <c r="T18" i="15" a="1"/>
  <c r="T18" i="15" s="1"/>
  <c r="S18" i="15" a="1"/>
  <c r="S18" i="15" s="1"/>
  <c r="R18" i="15" a="1"/>
  <c r="R18" i="15" s="1"/>
  <c r="Q18" i="15" a="1"/>
  <c r="Q18" i="15" s="1"/>
  <c r="P18" i="15" a="1"/>
  <c r="P18" i="15" s="1"/>
  <c r="O18" i="15" a="1"/>
  <c r="O18" i="15" s="1"/>
  <c r="N18" i="15" a="1"/>
  <c r="N18" i="15" s="1"/>
  <c r="M18" i="15" a="1"/>
  <c r="M18" i="15" s="1"/>
  <c r="L18" i="15" a="1"/>
  <c r="L18" i="15" s="1"/>
  <c r="K18" i="15" a="1"/>
  <c r="K18" i="15" s="1"/>
  <c r="J18" i="15" a="1"/>
  <c r="J18" i="15" s="1"/>
  <c r="I18" i="15" a="1"/>
  <c r="I18" i="15" s="1"/>
  <c r="H18" i="15" a="1"/>
  <c r="H18" i="15" s="1"/>
  <c r="G18" i="15" a="1"/>
  <c r="G18" i="15" s="1"/>
  <c r="F18" i="15" a="1"/>
  <c r="F18" i="15" s="1"/>
  <c r="E18" i="15" a="1"/>
  <c r="E18" i="15" s="1"/>
  <c r="D18" i="15" a="1"/>
  <c r="D18" i="15" s="1"/>
  <c r="C18" i="15"/>
  <c r="W17" i="15" a="1"/>
  <c r="W17" i="15" s="1"/>
  <c r="V17" i="15" a="1"/>
  <c r="V17" i="15" s="1"/>
  <c r="U17" i="15" a="1"/>
  <c r="U17" i="15" s="1"/>
  <c r="T17" i="15" a="1"/>
  <c r="T17" i="15" s="1"/>
  <c r="S17" i="15" a="1"/>
  <c r="S17" i="15" s="1"/>
  <c r="R17" i="15" a="1"/>
  <c r="R17" i="15" s="1"/>
  <c r="Q17" i="15" a="1"/>
  <c r="Q17" i="15" s="1"/>
  <c r="P17" i="15" a="1"/>
  <c r="P17" i="15" s="1"/>
  <c r="O17" i="15" a="1"/>
  <c r="O17" i="15" s="1"/>
  <c r="N17" i="15" a="1"/>
  <c r="N17" i="15" s="1"/>
  <c r="M17" i="15" a="1"/>
  <c r="M17" i="15" s="1"/>
  <c r="L17" i="15" a="1"/>
  <c r="L17" i="15" s="1"/>
  <c r="K17" i="15" a="1"/>
  <c r="K17" i="15" s="1"/>
  <c r="J17" i="15" a="1"/>
  <c r="J17" i="15" s="1"/>
  <c r="I17" i="15" a="1"/>
  <c r="I17" i="15" s="1"/>
  <c r="H17" i="15" a="1"/>
  <c r="H17" i="15" s="1"/>
  <c r="G17" i="15" a="1"/>
  <c r="G17" i="15" s="1"/>
  <c r="F17" i="15" a="1"/>
  <c r="F17" i="15" s="1"/>
  <c r="E17" i="15" a="1"/>
  <c r="E17" i="15" s="1"/>
  <c r="D17" i="15" a="1"/>
  <c r="D17" i="15" s="1"/>
  <c r="C17" i="15"/>
  <c r="W16" i="15" a="1"/>
  <c r="W16" i="15" s="1"/>
  <c r="V16" i="15" a="1"/>
  <c r="V16" i="15" s="1"/>
  <c r="U16" i="15" a="1"/>
  <c r="U16" i="15" s="1"/>
  <c r="T16" i="15" a="1"/>
  <c r="T16" i="15" s="1"/>
  <c r="S16" i="15" a="1"/>
  <c r="S16" i="15" s="1"/>
  <c r="R16" i="15" a="1"/>
  <c r="R16" i="15" s="1"/>
  <c r="Q16" i="15" a="1"/>
  <c r="Q16" i="15" s="1"/>
  <c r="P16" i="15" a="1"/>
  <c r="P16" i="15" s="1"/>
  <c r="O16" i="15" a="1"/>
  <c r="O16" i="15" s="1"/>
  <c r="N16" i="15" a="1"/>
  <c r="N16" i="15" s="1"/>
  <c r="M16" i="15" a="1"/>
  <c r="M16" i="15" s="1"/>
  <c r="L16" i="15" a="1"/>
  <c r="L16" i="15" s="1"/>
  <c r="K16" i="15" a="1"/>
  <c r="K16" i="15" s="1"/>
  <c r="J16" i="15" a="1"/>
  <c r="J16" i="15" s="1"/>
  <c r="I16" i="15" a="1"/>
  <c r="I16" i="15" s="1"/>
  <c r="H16" i="15" a="1"/>
  <c r="H16" i="15" s="1"/>
  <c r="G16" i="15" a="1"/>
  <c r="G16" i="15" s="1"/>
  <c r="F16" i="15" a="1"/>
  <c r="F16" i="15" s="1"/>
  <c r="E16" i="15" a="1"/>
  <c r="E16" i="15" s="1"/>
  <c r="D16" i="15" a="1"/>
  <c r="D16" i="15" s="1"/>
  <c r="C16" i="15"/>
  <c r="W15" i="15" a="1"/>
  <c r="W15" i="15" s="1"/>
  <c r="V15" i="15" a="1"/>
  <c r="V15" i="15" s="1"/>
  <c r="U15" i="15" a="1"/>
  <c r="U15" i="15" s="1"/>
  <c r="T15" i="15" a="1"/>
  <c r="T15" i="15" s="1"/>
  <c r="S15" i="15" a="1"/>
  <c r="S15" i="15" s="1"/>
  <c r="R15" i="15" a="1"/>
  <c r="R15" i="15" s="1"/>
  <c r="Q15" i="15" a="1"/>
  <c r="Q15" i="15" s="1"/>
  <c r="P15" i="15" a="1"/>
  <c r="P15" i="15" s="1"/>
  <c r="O15" i="15" a="1"/>
  <c r="O15" i="15" s="1"/>
  <c r="N15" i="15" a="1"/>
  <c r="N15" i="15" s="1"/>
  <c r="M15" i="15" a="1"/>
  <c r="M15" i="15" s="1"/>
  <c r="L15" i="15" a="1"/>
  <c r="L15" i="15" s="1"/>
  <c r="K15" i="15" a="1"/>
  <c r="K15" i="15" s="1"/>
  <c r="J15" i="15" a="1"/>
  <c r="J15" i="15" s="1"/>
  <c r="I15" i="15" a="1"/>
  <c r="I15" i="15" s="1"/>
  <c r="H15" i="15" a="1"/>
  <c r="H15" i="15" s="1"/>
  <c r="G15" i="15" a="1"/>
  <c r="G15" i="15" s="1"/>
  <c r="F15" i="15" a="1"/>
  <c r="F15" i="15" s="1"/>
  <c r="E15" i="15" a="1"/>
  <c r="E15" i="15" s="1"/>
  <c r="D15" i="15" a="1"/>
  <c r="D15" i="15" s="1"/>
  <c r="C15" i="15"/>
  <c r="W14" i="15" a="1"/>
  <c r="W14" i="15" s="1"/>
  <c r="V14" i="15" a="1"/>
  <c r="V14" i="15" s="1"/>
  <c r="U14" i="15" a="1"/>
  <c r="U14" i="15" s="1"/>
  <c r="T14" i="15" a="1"/>
  <c r="T14" i="15" s="1"/>
  <c r="S14" i="15" a="1"/>
  <c r="S14" i="15" s="1"/>
  <c r="R14" i="15" a="1"/>
  <c r="R14" i="15" s="1"/>
  <c r="Q14" i="15" a="1"/>
  <c r="Q14" i="15" s="1"/>
  <c r="P14" i="15" a="1"/>
  <c r="P14" i="15" s="1"/>
  <c r="O14" i="15" a="1"/>
  <c r="O14" i="15" s="1"/>
  <c r="N14" i="15" a="1"/>
  <c r="N14" i="15" s="1"/>
  <c r="M14" i="15" a="1"/>
  <c r="M14" i="15" s="1"/>
  <c r="L14" i="15" a="1"/>
  <c r="L14" i="15" s="1"/>
  <c r="K14" i="15" a="1"/>
  <c r="K14" i="15" s="1"/>
  <c r="J14" i="15" a="1"/>
  <c r="J14" i="15" s="1"/>
  <c r="I14" i="15" a="1"/>
  <c r="I14" i="15" s="1"/>
  <c r="H14" i="15" a="1"/>
  <c r="H14" i="15" s="1"/>
  <c r="G14" i="15" a="1"/>
  <c r="G14" i="15" s="1"/>
  <c r="F14" i="15" a="1"/>
  <c r="F14" i="15" s="1"/>
  <c r="E14" i="15" a="1"/>
  <c r="E14" i="15" s="1"/>
  <c r="D14" i="15" a="1"/>
  <c r="D14" i="15" s="1"/>
  <c r="C14" i="15"/>
  <c r="W13" i="15" a="1"/>
  <c r="W13" i="15" s="1"/>
  <c r="V13" i="15" a="1"/>
  <c r="V13" i="15" s="1"/>
  <c r="U13" i="15" a="1"/>
  <c r="U13" i="15" s="1"/>
  <c r="T13" i="15" a="1"/>
  <c r="T13" i="15" s="1"/>
  <c r="S13" i="15" a="1"/>
  <c r="S13" i="15" s="1"/>
  <c r="R13" i="15" a="1"/>
  <c r="R13" i="15" s="1"/>
  <c r="Q13" i="15" a="1"/>
  <c r="Q13" i="15" s="1"/>
  <c r="P13" i="15" a="1"/>
  <c r="P13" i="15" s="1"/>
  <c r="O13" i="15" a="1"/>
  <c r="O13" i="15" s="1"/>
  <c r="N13" i="15" a="1"/>
  <c r="N13" i="15" s="1"/>
  <c r="M13" i="15" a="1"/>
  <c r="M13" i="15" s="1"/>
  <c r="L13" i="15" a="1"/>
  <c r="L13" i="15" s="1"/>
  <c r="K13" i="15" a="1"/>
  <c r="K13" i="15" s="1"/>
  <c r="J13" i="15" a="1"/>
  <c r="J13" i="15" s="1"/>
  <c r="I13" i="15" a="1"/>
  <c r="I13" i="15" s="1"/>
  <c r="H13" i="15" a="1"/>
  <c r="H13" i="15" s="1"/>
  <c r="G13" i="15" a="1"/>
  <c r="G13" i="15" s="1"/>
  <c r="F13" i="15" a="1"/>
  <c r="F13" i="15" s="1"/>
  <c r="E13" i="15" a="1"/>
  <c r="E13" i="15" s="1"/>
  <c r="D13" i="15" a="1"/>
  <c r="D13" i="15" s="1"/>
  <c r="C13" i="15"/>
  <c r="W12" i="15" a="1"/>
  <c r="W12" i="15" s="1"/>
  <c r="V12" i="15" a="1"/>
  <c r="V12" i="15" s="1"/>
  <c r="U12" i="15" a="1"/>
  <c r="U12" i="15" s="1"/>
  <c r="T12" i="15" a="1"/>
  <c r="T12" i="15" s="1"/>
  <c r="S12" i="15" a="1"/>
  <c r="S12" i="15" s="1"/>
  <c r="R12" i="15" a="1"/>
  <c r="R12" i="15" s="1"/>
  <c r="Q12" i="15" a="1"/>
  <c r="Q12" i="15" s="1"/>
  <c r="P12" i="15" a="1"/>
  <c r="P12" i="15" s="1"/>
  <c r="O12" i="15" a="1"/>
  <c r="O12" i="15" s="1"/>
  <c r="N12" i="15" a="1"/>
  <c r="N12" i="15" s="1"/>
  <c r="M12" i="15" a="1"/>
  <c r="M12" i="15" s="1"/>
  <c r="L12" i="15" a="1"/>
  <c r="L12" i="15" s="1"/>
  <c r="K12" i="15" a="1"/>
  <c r="K12" i="15" s="1"/>
  <c r="J12" i="15" a="1"/>
  <c r="J12" i="15" s="1"/>
  <c r="I12" i="15" a="1"/>
  <c r="I12" i="15" s="1"/>
  <c r="H12" i="15" a="1"/>
  <c r="H12" i="15" s="1"/>
  <c r="G12" i="15" a="1"/>
  <c r="G12" i="15" s="1"/>
  <c r="F12" i="15" a="1"/>
  <c r="F12" i="15" s="1"/>
  <c r="E12" i="15" a="1"/>
  <c r="E12" i="15" s="1"/>
  <c r="D12" i="15" a="1"/>
  <c r="D12" i="15" s="1"/>
  <c r="C12" i="15"/>
  <c r="W11" i="15" a="1"/>
  <c r="W11" i="15" s="1"/>
  <c r="V11" i="15" a="1"/>
  <c r="V11" i="15" s="1"/>
  <c r="U11" i="15" a="1"/>
  <c r="U11" i="15" s="1"/>
  <c r="T11" i="15" a="1"/>
  <c r="T11" i="15" s="1"/>
  <c r="S11" i="15" a="1"/>
  <c r="S11" i="15" s="1"/>
  <c r="R11" i="15" a="1"/>
  <c r="R11" i="15" s="1"/>
  <c r="Q11" i="15" a="1"/>
  <c r="Q11" i="15" s="1"/>
  <c r="P11" i="15" a="1"/>
  <c r="P11" i="15" s="1"/>
  <c r="O11" i="15" a="1"/>
  <c r="O11" i="15" s="1"/>
  <c r="N11" i="15" a="1"/>
  <c r="N11" i="15" s="1"/>
  <c r="M11" i="15" a="1"/>
  <c r="M11" i="15" s="1"/>
  <c r="L11" i="15" a="1"/>
  <c r="L11" i="15" s="1"/>
  <c r="K11" i="15" a="1"/>
  <c r="K11" i="15" s="1"/>
  <c r="J11" i="15" a="1"/>
  <c r="J11" i="15" s="1"/>
  <c r="I11" i="15" a="1"/>
  <c r="I11" i="15" s="1"/>
  <c r="H11" i="15" a="1"/>
  <c r="H11" i="15" s="1"/>
  <c r="G11" i="15" a="1"/>
  <c r="G11" i="15" s="1"/>
  <c r="F11" i="15" a="1"/>
  <c r="F11" i="15" s="1"/>
  <c r="E11" i="15" a="1"/>
  <c r="E11" i="15" s="1"/>
  <c r="D11" i="15" a="1"/>
  <c r="D11" i="15" s="1"/>
  <c r="C11" i="15"/>
  <c r="W10" i="15" a="1"/>
  <c r="W10" i="15" s="1"/>
  <c r="V10" i="15" a="1"/>
  <c r="V10" i="15" s="1"/>
  <c r="U10" i="15" a="1"/>
  <c r="U10" i="15" s="1"/>
  <c r="T10" i="15" a="1"/>
  <c r="T10" i="15" s="1"/>
  <c r="S10" i="15" a="1"/>
  <c r="S10" i="15" s="1"/>
  <c r="R10" i="15" a="1"/>
  <c r="R10" i="15" s="1"/>
  <c r="Q10" i="15" a="1"/>
  <c r="Q10" i="15" s="1"/>
  <c r="P10" i="15" a="1"/>
  <c r="P10" i="15" s="1"/>
  <c r="O10" i="15" a="1"/>
  <c r="O10" i="15" s="1"/>
  <c r="N10" i="15" a="1"/>
  <c r="N10" i="15" s="1"/>
  <c r="M10" i="15" a="1"/>
  <c r="M10" i="15" s="1"/>
  <c r="L10" i="15" a="1"/>
  <c r="L10" i="15" s="1"/>
  <c r="K10" i="15" a="1"/>
  <c r="K10" i="15" s="1"/>
  <c r="J10" i="15" a="1"/>
  <c r="J10" i="15" s="1"/>
  <c r="I10" i="15" a="1"/>
  <c r="I10" i="15" s="1"/>
  <c r="H10" i="15" a="1"/>
  <c r="H10" i="15" s="1"/>
  <c r="G10" i="15" a="1"/>
  <c r="G10" i="15" s="1"/>
  <c r="F10" i="15" a="1"/>
  <c r="F10" i="15" s="1"/>
  <c r="E10" i="15" a="1"/>
  <c r="E10" i="15" s="1"/>
  <c r="D10" i="15" a="1"/>
  <c r="D10" i="15" s="1"/>
  <c r="C10" i="15"/>
  <c r="W9" i="15" a="1"/>
  <c r="W9" i="15" s="1"/>
  <c r="V9" i="15" a="1"/>
  <c r="V9" i="15" s="1"/>
  <c r="U9" i="15" a="1"/>
  <c r="U9" i="15" s="1"/>
  <c r="T9" i="15" a="1"/>
  <c r="T9" i="15" s="1"/>
  <c r="S9" i="15" a="1"/>
  <c r="S9" i="15" s="1"/>
  <c r="R9" i="15" a="1"/>
  <c r="R9" i="15" s="1"/>
  <c r="Q9" i="15" a="1"/>
  <c r="Q9" i="15" s="1"/>
  <c r="P9" i="15" a="1"/>
  <c r="P9" i="15" s="1"/>
  <c r="O9" i="15" a="1"/>
  <c r="O9" i="15" s="1"/>
  <c r="N9" i="15" a="1"/>
  <c r="N9" i="15" s="1"/>
  <c r="M9" i="15" a="1"/>
  <c r="M9" i="15" s="1"/>
  <c r="L9" i="15" a="1"/>
  <c r="L9" i="15" s="1"/>
  <c r="K9" i="15" a="1"/>
  <c r="K9" i="15" s="1"/>
  <c r="J9" i="15" a="1"/>
  <c r="J9" i="15" s="1"/>
  <c r="I9" i="15" a="1"/>
  <c r="I9" i="15" s="1"/>
  <c r="H9" i="15" a="1"/>
  <c r="H9" i="15" s="1"/>
  <c r="G9" i="15" a="1"/>
  <c r="G9" i="15" s="1"/>
  <c r="F9" i="15" a="1"/>
  <c r="F9" i="15" s="1"/>
  <c r="E9" i="15" a="1"/>
  <c r="E9" i="15" s="1"/>
  <c r="D9" i="15" a="1"/>
  <c r="D9" i="15" s="1"/>
  <c r="C9" i="15"/>
  <c r="W8" i="15" a="1"/>
  <c r="W8" i="15" s="1"/>
  <c r="V8" i="15" a="1"/>
  <c r="V8" i="15" s="1"/>
  <c r="U8" i="15" a="1"/>
  <c r="U8" i="15" s="1"/>
  <c r="T8" i="15" a="1"/>
  <c r="T8" i="15" s="1"/>
  <c r="S8" i="15" a="1"/>
  <c r="S8" i="15" s="1"/>
  <c r="R8" i="15" a="1"/>
  <c r="R8" i="15" s="1"/>
  <c r="Q8" i="15" a="1"/>
  <c r="Q8" i="15" s="1"/>
  <c r="P8" i="15" a="1"/>
  <c r="P8" i="15" s="1"/>
  <c r="O8" i="15" a="1"/>
  <c r="O8" i="15" s="1"/>
  <c r="N8" i="15" a="1"/>
  <c r="N8" i="15" s="1"/>
  <c r="M8" i="15" a="1"/>
  <c r="M8" i="15" s="1"/>
  <c r="L8" i="15" a="1"/>
  <c r="L8" i="15" s="1"/>
  <c r="K8" i="15" a="1"/>
  <c r="K8" i="15" s="1"/>
  <c r="J8" i="15" a="1"/>
  <c r="J8" i="15" s="1"/>
  <c r="I8" i="15" a="1"/>
  <c r="I8" i="15" s="1"/>
  <c r="H8" i="15" a="1"/>
  <c r="H8" i="15" s="1"/>
  <c r="G8" i="15" a="1"/>
  <c r="G8" i="15" s="1"/>
  <c r="F8" i="15" a="1"/>
  <c r="F8" i="15" s="1"/>
  <c r="E8" i="15" a="1"/>
  <c r="E8" i="15" s="1"/>
  <c r="D8" i="15" a="1"/>
  <c r="D8" i="15" s="1"/>
  <c r="C8" i="15"/>
  <c r="C7" i="15"/>
  <c r="C6" i="15"/>
  <c r="C5" i="15"/>
  <c r="C4" i="15"/>
  <c r="W21" i="14" a="1"/>
  <c r="W21" i="14" s="1"/>
  <c r="V21" i="14" a="1"/>
  <c r="V21" i="14" s="1"/>
  <c r="U21" i="14" a="1"/>
  <c r="U21" i="14" s="1"/>
  <c r="T21" i="14" a="1"/>
  <c r="T21" i="14" s="1"/>
  <c r="S21" i="14" a="1"/>
  <c r="S21" i="14" s="1"/>
  <c r="R21" i="14" a="1"/>
  <c r="R21" i="14" s="1"/>
  <c r="Q21" i="14" a="1"/>
  <c r="Q21" i="14" s="1"/>
  <c r="P21" i="14" a="1"/>
  <c r="P21" i="14" s="1"/>
  <c r="O21" i="14" a="1"/>
  <c r="O21" i="14" s="1"/>
  <c r="N21" i="14" a="1"/>
  <c r="N21" i="14" s="1"/>
  <c r="M21" i="14" a="1"/>
  <c r="M21" i="14" s="1"/>
  <c r="L21" i="14" a="1"/>
  <c r="L21" i="14" s="1"/>
  <c r="K21" i="14" a="1"/>
  <c r="K21" i="14" s="1"/>
  <c r="J21" i="14" a="1"/>
  <c r="J21" i="14" s="1"/>
  <c r="I21" i="14" a="1"/>
  <c r="I21" i="14" s="1"/>
  <c r="H21" i="14" a="1"/>
  <c r="H21" i="14" s="1"/>
  <c r="G21" i="14" a="1"/>
  <c r="G21" i="14" s="1"/>
  <c r="F21" i="14" a="1"/>
  <c r="F21" i="14" s="1"/>
  <c r="E21" i="14" a="1"/>
  <c r="E21" i="14" s="1"/>
  <c r="D21" i="14" a="1"/>
  <c r="D21" i="14" s="1"/>
  <c r="C21" i="14"/>
  <c r="W20" i="14" a="1"/>
  <c r="W20" i="14" s="1"/>
  <c r="V20" i="14" a="1"/>
  <c r="V20" i="14" s="1"/>
  <c r="U20" i="14" a="1"/>
  <c r="U20" i="14" s="1"/>
  <c r="T20" i="14" a="1"/>
  <c r="T20" i="14" s="1"/>
  <c r="S20" i="14" a="1"/>
  <c r="S20" i="14" s="1"/>
  <c r="R20" i="14" a="1"/>
  <c r="R20" i="14" s="1"/>
  <c r="Q20" i="14" a="1"/>
  <c r="Q20" i="14" s="1"/>
  <c r="P20" i="14" a="1"/>
  <c r="P20" i="14" s="1"/>
  <c r="O20" i="14" a="1"/>
  <c r="O20" i="14" s="1"/>
  <c r="N20" i="14" a="1"/>
  <c r="N20" i="14" s="1"/>
  <c r="M20" i="14" a="1"/>
  <c r="M20" i="14" s="1"/>
  <c r="L20" i="14" a="1"/>
  <c r="L20" i="14" s="1"/>
  <c r="K20" i="14" a="1"/>
  <c r="K20" i="14" s="1"/>
  <c r="J20" i="14" a="1"/>
  <c r="J20" i="14" s="1"/>
  <c r="I20" i="14" a="1"/>
  <c r="I20" i="14" s="1"/>
  <c r="H20" i="14" a="1"/>
  <c r="H20" i="14" s="1"/>
  <c r="G20" i="14" a="1"/>
  <c r="G20" i="14" s="1"/>
  <c r="F20" i="14" a="1"/>
  <c r="F20" i="14" s="1"/>
  <c r="E20" i="14" a="1"/>
  <c r="E20" i="14" s="1"/>
  <c r="D20" i="14" a="1"/>
  <c r="D20" i="14" s="1"/>
  <c r="C20" i="14"/>
  <c r="W19" i="14" a="1"/>
  <c r="W19" i="14" s="1"/>
  <c r="V19" i="14" a="1"/>
  <c r="V19" i="14" s="1"/>
  <c r="U19" i="14" a="1"/>
  <c r="U19" i="14" s="1"/>
  <c r="T19" i="14" a="1"/>
  <c r="T19" i="14" s="1"/>
  <c r="S19" i="14" a="1"/>
  <c r="S19" i="14" s="1"/>
  <c r="R19" i="14" a="1"/>
  <c r="R19" i="14" s="1"/>
  <c r="Q19" i="14" a="1"/>
  <c r="Q19" i="14" s="1"/>
  <c r="P19" i="14" a="1"/>
  <c r="P19" i="14" s="1"/>
  <c r="O19" i="14" a="1"/>
  <c r="O19" i="14" s="1"/>
  <c r="N19" i="14" a="1"/>
  <c r="N19" i="14" s="1"/>
  <c r="M19" i="14" a="1"/>
  <c r="M19" i="14" s="1"/>
  <c r="L19" i="14" a="1"/>
  <c r="L19" i="14" s="1"/>
  <c r="K19" i="14" a="1"/>
  <c r="K19" i="14" s="1"/>
  <c r="J19" i="14" a="1"/>
  <c r="J19" i="14" s="1"/>
  <c r="I19" i="14" a="1"/>
  <c r="I19" i="14" s="1"/>
  <c r="H19" i="14" a="1"/>
  <c r="H19" i="14" s="1"/>
  <c r="G19" i="14" a="1"/>
  <c r="G19" i="14" s="1"/>
  <c r="F19" i="14" a="1"/>
  <c r="F19" i="14" s="1"/>
  <c r="E19" i="14" a="1"/>
  <c r="E19" i="14" s="1"/>
  <c r="D19" i="14" a="1"/>
  <c r="D19" i="14" s="1"/>
  <c r="C19" i="14"/>
  <c r="W18" i="14" a="1"/>
  <c r="W18" i="14" s="1"/>
  <c r="V18" i="14" a="1"/>
  <c r="V18" i="14" s="1"/>
  <c r="U18" i="14" a="1"/>
  <c r="U18" i="14" s="1"/>
  <c r="T18" i="14" a="1"/>
  <c r="T18" i="14" s="1"/>
  <c r="S18" i="14" a="1"/>
  <c r="S18" i="14" s="1"/>
  <c r="R18" i="14" a="1"/>
  <c r="R18" i="14" s="1"/>
  <c r="Q18" i="14" a="1"/>
  <c r="Q18" i="14" s="1"/>
  <c r="P18" i="14" a="1"/>
  <c r="P18" i="14" s="1"/>
  <c r="O18" i="14" a="1"/>
  <c r="O18" i="14" s="1"/>
  <c r="N18" i="14" a="1"/>
  <c r="N18" i="14" s="1"/>
  <c r="M18" i="14" a="1"/>
  <c r="M18" i="14" s="1"/>
  <c r="L18" i="14" a="1"/>
  <c r="L18" i="14" s="1"/>
  <c r="K18" i="14" a="1"/>
  <c r="K18" i="14" s="1"/>
  <c r="J18" i="14" a="1"/>
  <c r="J18" i="14" s="1"/>
  <c r="I18" i="14" a="1"/>
  <c r="I18" i="14" s="1"/>
  <c r="H18" i="14" a="1"/>
  <c r="H18" i="14" s="1"/>
  <c r="G18" i="14" a="1"/>
  <c r="G18" i="14" s="1"/>
  <c r="F18" i="14" a="1"/>
  <c r="F18" i="14" s="1"/>
  <c r="E18" i="14" a="1"/>
  <c r="E18" i="14" s="1"/>
  <c r="D18" i="14" a="1"/>
  <c r="D18" i="14" s="1"/>
  <c r="C18" i="14"/>
  <c r="W17" i="14" a="1"/>
  <c r="W17" i="14" s="1"/>
  <c r="V17" i="14" a="1"/>
  <c r="V17" i="14" s="1"/>
  <c r="U17" i="14" a="1"/>
  <c r="U17" i="14" s="1"/>
  <c r="T17" i="14" a="1"/>
  <c r="T17" i="14" s="1"/>
  <c r="S17" i="14" a="1"/>
  <c r="S17" i="14" s="1"/>
  <c r="R17" i="14" a="1"/>
  <c r="R17" i="14" s="1"/>
  <c r="Q17" i="14" a="1"/>
  <c r="Q17" i="14" s="1"/>
  <c r="P17" i="14" a="1"/>
  <c r="P17" i="14" s="1"/>
  <c r="O17" i="14" a="1"/>
  <c r="O17" i="14" s="1"/>
  <c r="N17" i="14" a="1"/>
  <c r="N17" i="14" s="1"/>
  <c r="M17" i="14" a="1"/>
  <c r="M17" i="14" s="1"/>
  <c r="L17" i="14" a="1"/>
  <c r="L17" i="14" s="1"/>
  <c r="K17" i="14" a="1"/>
  <c r="K17" i="14" s="1"/>
  <c r="J17" i="14" a="1"/>
  <c r="J17" i="14" s="1"/>
  <c r="I17" i="14" a="1"/>
  <c r="I17" i="14" s="1"/>
  <c r="H17" i="14" a="1"/>
  <c r="H17" i="14" s="1"/>
  <c r="G17" i="14" a="1"/>
  <c r="G17" i="14" s="1"/>
  <c r="F17" i="14" a="1"/>
  <c r="F17" i="14" s="1"/>
  <c r="E17" i="14" a="1"/>
  <c r="E17" i="14" s="1"/>
  <c r="D17" i="14" a="1"/>
  <c r="D17" i="14" s="1"/>
  <c r="C17" i="14"/>
  <c r="W16" i="14" a="1"/>
  <c r="W16" i="14" s="1"/>
  <c r="V16" i="14" a="1"/>
  <c r="V16" i="14" s="1"/>
  <c r="U16" i="14" a="1"/>
  <c r="U16" i="14" s="1"/>
  <c r="T16" i="14" a="1"/>
  <c r="T16" i="14" s="1"/>
  <c r="S16" i="14" a="1"/>
  <c r="S16" i="14" s="1"/>
  <c r="R16" i="14" a="1"/>
  <c r="R16" i="14" s="1"/>
  <c r="Q16" i="14" a="1"/>
  <c r="Q16" i="14" s="1"/>
  <c r="P16" i="14" a="1"/>
  <c r="P16" i="14" s="1"/>
  <c r="O16" i="14" a="1"/>
  <c r="O16" i="14" s="1"/>
  <c r="N16" i="14" a="1"/>
  <c r="N16" i="14" s="1"/>
  <c r="M16" i="14" a="1"/>
  <c r="M16" i="14" s="1"/>
  <c r="L16" i="14" a="1"/>
  <c r="L16" i="14" s="1"/>
  <c r="K16" i="14" a="1"/>
  <c r="K16" i="14" s="1"/>
  <c r="J16" i="14" a="1"/>
  <c r="J16" i="14" s="1"/>
  <c r="I16" i="14" a="1"/>
  <c r="I16" i="14" s="1"/>
  <c r="H16" i="14" a="1"/>
  <c r="H16" i="14" s="1"/>
  <c r="G16" i="14" a="1"/>
  <c r="G16" i="14" s="1"/>
  <c r="F16" i="14" a="1"/>
  <c r="F16" i="14" s="1"/>
  <c r="E16" i="14" a="1"/>
  <c r="E16" i="14" s="1"/>
  <c r="D16" i="14" a="1"/>
  <c r="D16" i="14" s="1"/>
  <c r="C16" i="14"/>
  <c r="W15" i="14" a="1"/>
  <c r="W15" i="14" s="1"/>
  <c r="V15" i="14" a="1"/>
  <c r="V15" i="14" s="1"/>
  <c r="U15" i="14" a="1"/>
  <c r="U15" i="14" s="1"/>
  <c r="T15" i="14" a="1"/>
  <c r="T15" i="14" s="1"/>
  <c r="S15" i="14" a="1"/>
  <c r="S15" i="14" s="1"/>
  <c r="R15" i="14" a="1"/>
  <c r="R15" i="14" s="1"/>
  <c r="Q15" i="14" a="1"/>
  <c r="Q15" i="14" s="1"/>
  <c r="P15" i="14" a="1"/>
  <c r="P15" i="14" s="1"/>
  <c r="O15" i="14" a="1"/>
  <c r="O15" i="14" s="1"/>
  <c r="N15" i="14" a="1"/>
  <c r="N15" i="14" s="1"/>
  <c r="M15" i="14" a="1"/>
  <c r="M15" i="14" s="1"/>
  <c r="L15" i="14" a="1"/>
  <c r="L15" i="14" s="1"/>
  <c r="K15" i="14" a="1"/>
  <c r="K15" i="14" s="1"/>
  <c r="J15" i="14" a="1"/>
  <c r="J15" i="14" s="1"/>
  <c r="I15" i="14" a="1"/>
  <c r="I15" i="14" s="1"/>
  <c r="H15" i="14" a="1"/>
  <c r="H15" i="14" s="1"/>
  <c r="G15" i="14" a="1"/>
  <c r="G15" i="14" s="1"/>
  <c r="F15" i="14" a="1"/>
  <c r="F15" i="14" s="1"/>
  <c r="E15" i="14" a="1"/>
  <c r="E15" i="14" s="1"/>
  <c r="D15" i="14" a="1"/>
  <c r="D15" i="14" s="1"/>
  <c r="C15" i="14"/>
  <c r="W14" i="14" a="1"/>
  <c r="W14" i="14" s="1"/>
  <c r="V14" i="14" a="1"/>
  <c r="V14" i="14" s="1"/>
  <c r="U14" i="14" a="1"/>
  <c r="U14" i="14" s="1"/>
  <c r="T14" i="14" a="1"/>
  <c r="T14" i="14" s="1"/>
  <c r="S14" i="14" a="1"/>
  <c r="S14" i="14" s="1"/>
  <c r="R14" i="14" a="1"/>
  <c r="R14" i="14" s="1"/>
  <c r="Q14" i="14" a="1"/>
  <c r="Q14" i="14" s="1"/>
  <c r="P14" i="14" a="1"/>
  <c r="P14" i="14" s="1"/>
  <c r="O14" i="14" a="1"/>
  <c r="O14" i="14" s="1"/>
  <c r="N14" i="14" a="1"/>
  <c r="N14" i="14" s="1"/>
  <c r="M14" i="14" a="1"/>
  <c r="M14" i="14" s="1"/>
  <c r="L14" i="14" a="1"/>
  <c r="L14" i="14" s="1"/>
  <c r="K14" i="14" a="1"/>
  <c r="K14" i="14" s="1"/>
  <c r="J14" i="14" a="1"/>
  <c r="J14" i="14" s="1"/>
  <c r="I14" i="14" a="1"/>
  <c r="I14" i="14" s="1"/>
  <c r="H14" i="14" a="1"/>
  <c r="H14" i="14" s="1"/>
  <c r="G14" i="14" a="1"/>
  <c r="G14" i="14" s="1"/>
  <c r="F14" i="14" a="1"/>
  <c r="F14" i="14" s="1"/>
  <c r="E14" i="14" a="1"/>
  <c r="E14" i="14" s="1"/>
  <c r="D14" i="14" a="1"/>
  <c r="D14" i="14" s="1"/>
  <c r="C14" i="14"/>
  <c r="W13" i="14" a="1"/>
  <c r="W13" i="14" s="1"/>
  <c r="V13" i="14" a="1"/>
  <c r="V13" i="14" s="1"/>
  <c r="U13" i="14" a="1"/>
  <c r="U13" i="14" s="1"/>
  <c r="T13" i="14" a="1"/>
  <c r="T13" i="14" s="1"/>
  <c r="S13" i="14" a="1"/>
  <c r="S13" i="14" s="1"/>
  <c r="R13" i="14" a="1"/>
  <c r="R13" i="14" s="1"/>
  <c r="Q13" i="14" a="1"/>
  <c r="Q13" i="14" s="1"/>
  <c r="P13" i="14" a="1"/>
  <c r="P13" i="14" s="1"/>
  <c r="O13" i="14" a="1"/>
  <c r="O13" i="14" s="1"/>
  <c r="N13" i="14" a="1"/>
  <c r="N13" i="14" s="1"/>
  <c r="M13" i="14" a="1"/>
  <c r="M13" i="14" s="1"/>
  <c r="L13" i="14" a="1"/>
  <c r="L13" i="14" s="1"/>
  <c r="K13" i="14" a="1"/>
  <c r="K13" i="14" s="1"/>
  <c r="J13" i="14" a="1"/>
  <c r="J13" i="14" s="1"/>
  <c r="I13" i="14" a="1"/>
  <c r="I13" i="14" s="1"/>
  <c r="H13" i="14" a="1"/>
  <c r="H13" i="14" s="1"/>
  <c r="G13" i="14" a="1"/>
  <c r="G13" i="14" s="1"/>
  <c r="F13" i="14" a="1"/>
  <c r="F13" i="14" s="1"/>
  <c r="E13" i="14" a="1"/>
  <c r="E13" i="14" s="1"/>
  <c r="D13" i="14" a="1"/>
  <c r="D13" i="14" s="1"/>
  <c r="C13" i="14"/>
  <c r="W12" i="14" a="1"/>
  <c r="W12" i="14" s="1"/>
  <c r="V12" i="14" a="1"/>
  <c r="V12" i="14" s="1"/>
  <c r="U12" i="14" a="1"/>
  <c r="U12" i="14" s="1"/>
  <c r="T12" i="14" a="1"/>
  <c r="T12" i="14" s="1"/>
  <c r="S12" i="14" a="1"/>
  <c r="S12" i="14" s="1"/>
  <c r="R12" i="14" a="1"/>
  <c r="R12" i="14" s="1"/>
  <c r="Q12" i="14" a="1"/>
  <c r="Q12" i="14" s="1"/>
  <c r="P12" i="14" a="1"/>
  <c r="P12" i="14" s="1"/>
  <c r="O12" i="14" a="1"/>
  <c r="O12" i="14" s="1"/>
  <c r="N12" i="14" a="1"/>
  <c r="N12" i="14" s="1"/>
  <c r="M12" i="14" a="1"/>
  <c r="M12" i="14" s="1"/>
  <c r="L12" i="14" a="1"/>
  <c r="L12" i="14" s="1"/>
  <c r="K12" i="14" a="1"/>
  <c r="K12" i="14" s="1"/>
  <c r="J12" i="14" a="1"/>
  <c r="J12" i="14" s="1"/>
  <c r="I12" i="14" a="1"/>
  <c r="I12" i="14" s="1"/>
  <c r="H12" i="14" a="1"/>
  <c r="H12" i="14" s="1"/>
  <c r="G12" i="14" a="1"/>
  <c r="G12" i="14" s="1"/>
  <c r="F12" i="14" a="1"/>
  <c r="F12" i="14" s="1"/>
  <c r="E12" i="14" a="1"/>
  <c r="E12" i="14" s="1"/>
  <c r="D12" i="14" a="1"/>
  <c r="D12" i="14" s="1"/>
  <c r="C12" i="14"/>
  <c r="W11" i="14" a="1"/>
  <c r="W11" i="14" s="1"/>
  <c r="V11" i="14" a="1"/>
  <c r="V11" i="14" s="1"/>
  <c r="U11" i="14" a="1"/>
  <c r="U11" i="14" s="1"/>
  <c r="T11" i="14" a="1"/>
  <c r="T11" i="14" s="1"/>
  <c r="S11" i="14" a="1"/>
  <c r="S11" i="14" s="1"/>
  <c r="R11" i="14" a="1"/>
  <c r="R11" i="14" s="1"/>
  <c r="Q11" i="14" a="1"/>
  <c r="Q11" i="14" s="1"/>
  <c r="P11" i="14" a="1"/>
  <c r="P11" i="14" s="1"/>
  <c r="O11" i="14" a="1"/>
  <c r="O11" i="14" s="1"/>
  <c r="N11" i="14" a="1"/>
  <c r="N11" i="14" s="1"/>
  <c r="M11" i="14" a="1"/>
  <c r="M11" i="14" s="1"/>
  <c r="L11" i="14" a="1"/>
  <c r="L11" i="14" s="1"/>
  <c r="K11" i="14" a="1"/>
  <c r="K11" i="14" s="1"/>
  <c r="J11" i="14" a="1"/>
  <c r="J11" i="14" s="1"/>
  <c r="I11" i="14" a="1"/>
  <c r="I11" i="14" s="1"/>
  <c r="H11" i="14" a="1"/>
  <c r="H11" i="14" s="1"/>
  <c r="G11" i="14" a="1"/>
  <c r="G11" i="14" s="1"/>
  <c r="F11" i="14" a="1"/>
  <c r="F11" i="14" s="1"/>
  <c r="E11" i="14" a="1"/>
  <c r="E11" i="14" s="1"/>
  <c r="D11" i="14" a="1"/>
  <c r="D11" i="14" s="1"/>
  <c r="C11" i="14"/>
  <c r="W10" i="14" a="1"/>
  <c r="W10" i="14" s="1"/>
  <c r="V10" i="14" a="1"/>
  <c r="V10" i="14" s="1"/>
  <c r="U10" i="14" a="1"/>
  <c r="U10" i="14" s="1"/>
  <c r="T10" i="14" a="1"/>
  <c r="T10" i="14" s="1"/>
  <c r="S10" i="14" a="1"/>
  <c r="S10" i="14" s="1"/>
  <c r="R10" i="14" a="1"/>
  <c r="R10" i="14" s="1"/>
  <c r="Q10" i="14" a="1"/>
  <c r="Q10" i="14" s="1"/>
  <c r="P10" i="14" a="1"/>
  <c r="P10" i="14" s="1"/>
  <c r="O10" i="14" a="1"/>
  <c r="O10" i="14" s="1"/>
  <c r="N10" i="14" a="1"/>
  <c r="N10" i="14" s="1"/>
  <c r="M10" i="14" a="1"/>
  <c r="M10" i="14" s="1"/>
  <c r="L10" i="14" a="1"/>
  <c r="L10" i="14" s="1"/>
  <c r="K10" i="14" a="1"/>
  <c r="K10" i="14" s="1"/>
  <c r="J10" i="14" a="1"/>
  <c r="J10" i="14" s="1"/>
  <c r="I10" i="14" a="1"/>
  <c r="I10" i="14" s="1"/>
  <c r="H10" i="14" a="1"/>
  <c r="H10" i="14" s="1"/>
  <c r="G10" i="14" a="1"/>
  <c r="G10" i="14" s="1"/>
  <c r="F10" i="14" a="1"/>
  <c r="F10" i="14" s="1"/>
  <c r="E10" i="14" a="1"/>
  <c r="E10" i="14" s="1"/>
  <c r="D10" i="14" a="1"/>
  <c r="D10" i="14" s="1"/>
  <c r="C10" i="14"/>
  <c r="W9" i="14" a="1"/>
  <c r="W9" i="14" s="1"/>
  <c r="V9" i="14" a="1"/>
  <c r="V9" i="14" s="1"/>
  <c r="U9" i="14" a="1"/>
  <c r="U9" i="14" s="1"/>
  <c r="T9" i="14" a="1"/>
  <c r="T9" i="14" s="1"/>
  <c r="S9" i="14" a="1"/>
  <c r="S9" i="14" s="1"/>
  <c r="R9" i="14" a="1"/>
  <c r="R9" i="14" s="1"/>
  <c r="Q9" i="14" a="1"/>
  <c r="Q9" i="14" s="1"/>
  <c r="P9" i="14" a="1"/>
  <c r="P9" i="14" s="1"/>
  <c r="O9" i="14" a="1"/>
  <c r="O9" i="14" s="1"/>
  <c r="N9" i="14" a="1"/>
  <c r="N9" i="14" s="1"/>
  <c r="M9" i="14" a="1"/>
  <c r="M9" i="14" s="1"/>
  <c r="L9" i="14" a="1"/>
  <c r="L9" i="14" s="1"/>
  <c r="K9" i="14" a="1"/>
  <c r="K9" i="14" s="1"/>
  <c r="J9" i="14" a="1"/>
  <c r="J9" i="14" s="1"/>
  <c r="I9" i="14" a="1"/>
  <c r="I9" i="14" s="1"/>
  <c r="H9" i="14" a="1"/>
  <c r="H9" i="14" s="1"/>
  <c r="G9" i="14" a="1"/>
  <c r="G9" i="14" s="1"/>
  <c r="F9" i="14" a="1"/>
  <c r="F9" i="14" s="1"/>
  <c r="E9" i="14" a="1"/>
  <c r="E9" i="14" s="1"/>
  <c r="D9" i="14" a="1"/>
  <c r="D9" i="14" s="1"/>
  <c r="C9" i="14"/>
  <c r="W8" i="14" a="1"/>
  <c r="W8" i="14" s="1"/>
  <c r="V8" i="14" a="1"/>
  <c r="V8" i="14" s="1"/>
  <c r="U8" i="14" a="1"/>
  <c r="U8" i="14" s="1"/>
  <c r="T8" i="14" a="1"/>
  <c r="T8" i="14" s="1"/>
  <c r="S8" i="14" a="1"/>
  <c r="S8" i="14" s="1"/>
  <c r="R8" i="14" a="1"/>
  <c r="R8" i="14" s="1"/>
  <c r="Q8" i="14" a="1"/>
  <c r="Q8" i="14" s="1"/>
  <c r="P8" i="14" a="1"/>
  <c r="P8" i="14" s="1"/>
  <c r="O8" i="14" a="1"/>
  <c r="O8" i="14" s="1"/>
  <c r="N8" i="14" a="1"/>
  <c r="N8" i="14" s="1"/>
  <c r="M8" i="14" a="1"/>
  <c r="M8" i="14" s="1"/>
  <c r="L8" i="14" a="1"/>
  <c r="L8" i="14" s="1"/>
  <c r="K8" i="14" a="1"/>
  <c r="K8" i="14" s="1"/>
  <c r="J8" i="14" a="1"/>
  <c r="J8" i="14" s="1"/>
  <c r="I8" i="14" a="1"/>
  <c r="I8" i="14" s="1"/>
  <c r="H8" i="14" a="1"/>
  <c r="H8" i="14" s="1"/>
  <c r="G8" i="14" a="1"/>
  <c r="G8" i="14" s="1"/>
  <c r="F8" i="14" a="1"/>
  <c r="F8" i="14" s="1"/>
  <c r="E8" i="14" a="1"/>
  <c r="E8" i="14" s="1"/>
  <c r="D8" i="14" a="1"/>
  <c r="D8" i="14" s="1"/>
  <c r="C8" i="14"/>
  <c r="C7" i="14"/>
  <c r="C6" i="14"/>
  <c r="C5" i="14"/>
  <c r="C4" i="14"/>
  <c r="W21" i="13" a="1"/>
  <c r="W21" i="13" s="1"/>
  <c r="V21" i="13" a="1"/>
  <c r="V21" i="13" s="1"/>
  <c r="U21" i="13" a="1"/>
  <c r="U21" i="13" s="1"/>
  <c r="T21" i="13" a="1"/>
  <c r="T21" i="13" s="1"/>
  <c r="S21" i="13" a="1"/>
  <c r="S21" i="13" s="1"/>
  <c r="R21" i="13" a="1"/>
  <c r="R21" i="13" s="1"/>
  <c r="Q21" i="13" a="1"/>
  <c r="Q21" i="13" s="1"/>
  <c r="P21" i="13" a="1"/>
  <c r="P21" i="13" s="1"/>
  <c r="O21" i="13" a="1"/>
  <c r="O21" i="13" s="1"/>
  <c r="N21" i="13" a="1"/>
  <c r="N21" i="13" s="1"/>
  <c r="M21" i="13" a="1"/>
  <c r="M21" i="13" s="1"/>
  <c r="L21" i="13" a="1"/>
  <c r="L21" i="13" s="1"/>
  <c r="K21" i="13" a="1"/>
  <c r="K21" i="13" s="1"/>
  <c r="J21" i="13" a="1"/>
  <c r="J21" i="13" s="1"/>
  <c r="I21" i="13" a="1"/>
  <c r="I21" i="13" s="1"/>
  <c r="H21" i="13" a="1"/>
  <c r="H21" i="13" s="1"/>
  <c r="G21" i="13" a="1"/>
  <c r="G21" i="13" s="1"/>
  <c r="F21" i="13" a="1"/>
  <c r="F21" i="13" s="1"/>
  <c r="E21" i="13" a="1"/>
  <c r="E21" i="13" s="1"/>
  <c r="D21" i="13" a="1"/>
  <c r="D21" i="13" s="1"/>
  <c r="C21" i="13"/>
  <c r="W20" i="13" a="1"/>
  <c r="W20" i="13" s="1"/>
  <c r="V20" i="13" a="1"/>
  <c r="V20" i="13" s="1"/>
  <c r="U20" i="13" a="1"/>
  <c r="U20" i="13" s="1"/>
  <c r="T20" i="13" a="1"/>
  <c r="T20" i="13" s="1"/>
  <c r="S20" i="13" a="1"/>
  <c r="S20" i="13" s="1"/>
  <c r="R20" i="13" a="1"/>
  <c r="R20" i="13" s="1"/>
  <c r="Q20" i="13" a="1"/>
  <c r="Q20" i="13" s="1"/>
  <c r="P20" i="13" a="1"/>
  <c r="P20" i="13" s="1"/>
  <c r="O20" i="13" a="1"/>
  <c r="O20" i="13" s="1"/>
  <c r="N20" i="13" a="1"/>
  <c r="N20" i="13" s="1"/>
  <c r="M20" i="13" a="1"/>
  <c r="M20" i="13" s="1"/>
  <c r="L20" i="13" a="1"/>
  <c r="L20" i="13" s="1"/>
  <c r="K20" i="13" a="1"/>
  <c r="K20" i="13" s="1"/>
  <c r="J20" i="13" a="1"/>
  <c r="J20" i="13" s="1"/>
  <c r="I20" i="13" a="1"/>
  <c r="I20" i="13" s="1"/>
  <c r="H20" i="13" a="1"/>
  <c r="H20" i="13" s="1"/>
  <c r="G20" i="13" a="1"/>
  <c r="G20" i="13" s="1"/>
  <c r="F20" i="13" a="1"/>
  <c r="F20" i="13" s="1"/>
  <c r="E20" i="13" a="1"/>
  <c r="E20" i="13" s="1"/>
  <c r="D20" i="13" a="1"/>
  <c r="D20" i="13" s="1"/>
  <c r="C20" i="13"/>
  <c r="W19" i="13" a="1"/>
  <c r="W19" i="13" s="1"/>
  <c r="V19" i="13" a="1"/>
  <c r="V19" i="13" s="1"/>
  <c r="U19" i="13" a="1"/>
  <c r="U19" i="13" s="1"/>
  <c r="T19" i="13" a="1"/>
  <c r="T19" i="13" s="1"/>
  <c r="S19" i="13" a="1"/>
  <c r="S19" i="13" s="1"/>
  <c r="R19" i="13" a="1"/>
  <c r="R19" i="13" s="1"/>
  <c r="Q19" i="13" a="1"/>
  <c r="Q19" i="13" s="1"/>
  <c r="P19" i="13" a="1"/>
  <c r="P19" i="13" s="1"/>
  <c r="O19" i="13" a="1"/>
  <c r="O19" i="13" s="1"/>
  <c r="N19" i="13" a="1"/>
  <c r="N19" i="13" s="1"/>
  <c r="M19" i="13" a="1"/>
  <c r="M19" i="13" s="1"/>
  <c r="L19" i="13" a="1"/>
  <c r="L19" i="13" s="1"/>
  <c r="K19" i="13" a="1"/>
  <c r="K19" i="13" s="1"/>
  <c r="J19" i="13" a="1"/>
  <c r="J19" i="13" s="1"/>
  <c r="I19" i="13" a="1"/>
  <c r="I19" i="13" s="1"/>
  <c r="H19" i="13" a="1"/>
  <c r="H19" i="13" s="1"/>
  <c r="G19" i="13" a="1"/>
  <c r="G19" i="13" s="1"/>
  <c r="F19" i="13" a="1"/>
  <c r="F19" i="13" s="1"/>
  <c r="E19" i="13" a="1"/>
  <c r="E19" i="13" s="1"/>
  <c r="D19" i="13" a="1"/>
  <c r="D19" i="13" s="1"/>
  <c r="C19" i="13"/>
  <c r="W18" i="13" a="1"/>
  <c r="W18" i="13" s="1"/>
  <c r="V18" i="13" a="1"/>
  <c r="V18" i="13" s="1"/>
  <c r="U18" i="13" a="1"/>
  <c r="U18" i="13" s="1"/>
  <c r="T18" i="13" a="1"/>
  <c r="T18" i="13" s="1"/>
  <c r="S18" i="13" a="1"/>
  <c r="S18" i="13" s="1"/>
  <c r="R18" i="13" a="1"/>
  <c r="R18" i="13" s="1"/>
  <c r="Q18" i="13" a="1"/>
  <c r="Q18" i="13" s="1"/>
  <c r="P18" i="13" a="1"/>
  <c r="P18" i="13" s="1"/>
  <c r="O18" i="13" a="1"/>
  <c r="O18" i="13" s="1"/>
  <c r="N18" i="13" a="1"/>
  <c r="N18" i="13" s="1"/>
  <c r="M18" i="13" a="1"/>
  <c r="M18" i="13" s="1"/>
  <c r="L18" i="13" a="1"/>
  <c r="L18" i="13" s="1"/>
  <c r="K18" i="13" a="1"/>
  <c r="K18" i="13" s="1"/>
  <c r="J18" i="13" a="1"/>
  <c r="J18" i="13" s="1"/>
  <c r="I18" i="13" a="1"/>
  <c r="I18" i="13" s="1"/>
  <c r="H18" i="13" a="1"/>
  <c r="H18" i="13" s="1"/>
  <c r="G18" i="13" a="1"/>
  <c r="G18" i="13" s="1"/>
  <c r="F18" i="13" a="1"/>
  <c r="F18" i="13" s="1"/>
  <c r="E18" i="13" a="1"/>
  <c r="E18" i="13" s="1"/>
  <c r="D18" i="13" a="1"/>
  <c r="D18" i="13" s="1"/>
  <c r="C18" i="13"/>
  <c r="W17" i="13" a="1"/>
  <c r="W17" i="13" s="1"/>
  <c r="V17" i="13" a="1"/>
  <c r="V17" i="13" s="1"/>
  <c r="U17" i="13" a="1"/>
  <c r="U17" i="13" s="1"/>
  <c r="T17" i="13" a="1"/>
  <c r="T17" i="13" s="1"/>
  <c r="S17" i="13" a="1"/>
  <c r="S17" i="13" s="1"/>
  <c r="R17" i="13" a="1"/>
  <c r="R17" i="13" s="1"/>
  <c r="Q17" i="13" a="1"/>
  <c r="Q17" i="13" s="1"/>
  <c r="P17" i="13" a="1"/>
  <c r="P17" i="13" s="1"/>
  <c r="O17" i="13" a="1"/>
  <c r="O17" i="13" s="1"/>
  <c r="N17" i="13" a="1"/>
  <c r="N17" i="13" s="1"/>
  <c r="M17" i="13" a="1"/>
  <c r="M17" i="13" s="1"/>
  <c r="L17" i="13" a="1"/>
  <c r="L17" i="13" s="1"/>
  <c r="K17" i="13" a="1"/>
  <c r="K17" i="13" s="1"/>
  <c r="J17" i="13" a="1"/>
  <c r="J17" i="13" s="1"/>
  <c r="I17" i="13" a="1"/>
  <c r="I17" i="13" s="1"/>
  <c r="H17" i="13" a="1"/>
  <c r="H17" i="13" s="1"/>
  <c r="G17" i="13" a="1"/>
  <c r="G17" i="13" s="1"/>
  <c r="F17" i="13" a="1"/>
  <c r="F17" i="13" s="1"/>
  <c r="E17" i="13" a="1"/>
  <c r="E17" i="13" s="1"/>
  <c r="D17" i="13" a="1"/>
  <c r="D17" i="13" s="1"/>
  <c r="C17" i="13"/>
  <c r="W16" i="13" a="1"/>
  <c r="W16" i="13" s="1"/>
  <c r="V16" i="13" a="1"/>
  <c r="V16" i="13" s="1"/>
  <c r="U16" i="13" a="1"/>
  <c r="U16" i="13" s="1"/>
  <c r="T16" i="13" a="1"/>
  <c r="T16" i="13" s="1"/>
  <c r="S16" i="13" a="1"/>
  <c r="S16" i="13" s="1"/>
  <c r="R16" i="13" a="1"/>
  <c r="R16" i="13" s="1"/>
  <c r="Q16" i="13" a="1"/>
  <c r="Q16" i="13" s="1"/>
  <c r="P16" i="13" a="1"/>
  <c r="P16" i="13" s="1"/>
  <c r="O16" i="13" a="1"/>
  <c r="O16" i="13" s="1"/>
  <c r="N16" i="13" a="1"/>
  <c r="N16" i="13" s="1"/>
  <c r="M16" i="13" a="1"/>
  <c r="M16" i="13" s="1"/>
  <c r="L16" i="13" a="1"/>
  <c r="L16" i="13" s="1"/>
  <c r="K16" i="13" a="1"/>
  <c r="K16" i="13" s="1"/>
  <c r="J16" i="13" a="1"/>
  <c r="J16" i="13" s="1"/>
  <c r="I16" i="13" a="1"/>
  <c r="I16" i="13" s="1"/>
  <c r="H16" i="13" a="1"/>
  <c r="H16" i="13" s="1"/>
  <c r="G16" i="13" a="1"/>
  <c r="G16" i="13" s="1"/>
  <c r="F16" i="13" a="1"/>
  <c r="F16" i="13" s="1"/>
  <c r="E16" i="13" a="1"/>
  <c r="E16" i="13" s="1"/>
  <c r="D16" i="13" a="1"/>
  <c r="D16" i="13" s="1"/>
  <c r="C16" i="13"/>
  <c r="W15" i="13" a="1"/>
  <c r="W15" i="13" s="1"/>
  <c r="V15" i="13" a="1"/>
  <c r="V15" i="13" s="1"/>
  <c r="U15" i="13" a="1"/>
  <c r="U15" i="13" s="1"/>
  <c r="T15" i="13" a="1"/>
  <c r="T15" i="13" s="1"/>
  <c r="S15" i="13" a="1"/>
  <c r="S15" i="13" s="1"/>
  <c r="R15" i="13" a="1"/>
  <c r="R15" i="13" s="1"/>
  <c r="Q15" i="13" a="1"/>
  <c r="Q15" i="13" s="1"/>
  <c r="P15" i="13" a="1"/>
  <c r="P15" i="13" s="1"/>
  <c r="O15" i="13" a="1"/>
  <c r="O15" i="13" s="1"/>
  <c r="N15" i="13" a="1"/>
  <c r="N15" i="13" s="1"/>
  <c r="M15" i="13" a="1"/>
  <c r="M15" i="13" s="1"/>
  <c r="L15" i="13" a="1"/>
  <c r="L15" i="13" s="1"/>
  <c r="K15" i="13" a="1"/>
  <c r="K15" i="13" s="1"/>
  <c r="J15" i="13" a="1"/>
  <c r="J15" i="13" s="1"/>
  <c r="I15" i="13" a="1"/>
  <c r="I15" i="13" s="1"/>
  <c r="H15" i="13" a="1"/>
  <c r="H15" i="13" s="1"/>
  <c r="G15" i="13" a="1"/>
  <c r="G15" i="13" s="1"/>
  <c r="F15" i="13" a="1"/>
  <c r="F15" i="13" s="1"/>
  <c r="E15" i="13" a="1"/>
  <c r="E15" i="13" s="1"/>
  <c r="D15" i="13" a="1"/>
  <c r="D15" i="13" s="1"/>
  <c r="C15" i="13"/>
  <c r="W14" i="13" a="1"/>
  <c r="W14" i="13" s="1"/>
  <c r="V14" i="13" a="1"/>
  <c r="V14" i="13" s="1"/>
  <c r="U14" i="13" a="1"/>
  <c r="U14" i="13" s="1"/>
  <c r="T14" i="13" a="1"/>
  <c r="T14" i="13" s="1"/>
  <c r="S14" i="13" a="1"/>
  <c r="S14" i="13" s="1"/>
  <c r="R14" i="13" a="1"/>
  <c r="R14" i="13" s="1"/>
  <c r="Q14" i="13" a="1"/>
  <c r="Q14" i="13" s="1"/>
  <c r="P14" i="13" a="1"/>
  <c r="P14" i="13" s="1"/>
  <c r="O14" i="13" a="1"/>
  <c r="O14" i="13" s="1"/>
  <c r="N14" i="13" a="1"/>
  <c r="N14" i="13" s="1"/>
  <c r="M14" i="13" a="1"/>
  <c r="M14" i="13" s="1"/>
  <c r="L14" i="13" a="1"/>
  <c r="L14" i="13" s="1"/>
  <c r="K14" i="13" a="1"/>
  <c r="K14" i="13" s="1"/>
  <c r="J14" i="13" a="1"/>
  <c r="J14" i="13" s="1"/>
  <c r="I14" i="13" a="1"/>
  <c r="I14" i="13" s="1"/>
  <c r="H14" i="13" a="1"/>
  <c r="H14" i="13" s="1"/>
  <c r="G14" i="13" a="1"/>
  <c r="G14" i="13" s="1"/>
  <c r="F14" i="13" a="1"/>
  <c r="F14" i="13" s="1"/>
  <c r="E14" i="13" a="1"/>
  <c r="E14" i="13" s="1"/>
  <c r="D14" i="13" a="1"/>
  <c r="D14" i="13" s="1"/>
  <c r="C14" i="13"/>
  <c r="W13" i="13" a="1"/>
  <c r="W13" i="13" s="1"/>
  <c r="V13" i="13" a="1"/>
  <c r="V13" i="13" s="1"/>
  <c r="U13" i="13" a="1"/>
  <c r="U13" i="13" s="1"/>
  <c r="T13" i="13" a="1"/>
  <c r="T13" i="13" s="1"/>
  <c r="S13" i="13" a="1"/>
  <c r="S13" i="13" s="1"/>
  <c r="R13" i="13" a="1"/>
  <c r="R13" i="13" s="1"/>
  <c r="Q13" i="13" a="1"/>
  <c r="Q13" i="13" s="1"/>
  <c r="P13" i="13" a="1"/>
  <c r="P13" i="13" s="1"/>
  <c r="O13" i="13" a="1"/>
  <c r="O13" i="13" s="1"/>
  <c r="N13" i="13" a="1"/>
  <c r="N13" i="13" s="1"/>
  <c r="M13" i="13" a="1"/>
  <c r="M13" i="13" s="1"/>
  <c r="L13" i="13" a="1"/>
  <c r="L13" i="13" s="1"/>
  <c r="K13" i="13" a="1"/>
  <c r="K13" i="13" s="1"/>
  <c r="J13" i="13" a="1"/>
  <c r="J13" i="13" s="1"/>
  <c r="I13" i="13" a="1"/>
  <c r="I13" i="13" s="1"/>
  <c r="H13" i="13" a="1"/>
  <c r="H13" i="13" s="1"/>
  <c r="G13" i="13" a="1"/>
  <c r="G13" i="13" s="1"/>
  <c r="F13" i="13" a="1"/>
  <c r="F13" i="13" s="1"/>
  <c r="E13" i="13" a="1"/>
  <c r="E13" i="13" s="1"/>
  <c r="D13" i="13" a="1"/>
  <c r="D13" i="13" s="1"/>
  <c r="C13" i="13"/>
  <c r="W12" i="13" a="1"/>
  <c r="W12" i="13" s="1"/>
  <c r="V12" i="13" a="1"/>
  <c r="V12" i="13" s="1"/>
  <c r="U12" i="13" a="1"/>
  <c r="U12" i="13" s="1"/>
  <c r="T12" i="13" a="1"/>
  <c r="T12" i="13" s="1"/>
  <c r="S12" i="13" a="1"/>
  <c r="S12" i="13" s="1"/>
  <c r="R12" i="13" a="1"/>
  <c r="R12" i="13" s="1"/>
  <c r="Q12" i="13" a="1"/>
  <c r="Q12" i="13" s="1"/>
  <c r="P12" i="13" a="1"/>
  <c r="P12" i="13" s="1"/>
  <c r="O12" i="13" a="1"/>
  <c r="O12" i="13" s="1"/>
  <c r="N12" i="13" a="1"/>
  <c r="N12" i="13" s="1"/>
  <c r="M12" i="13" a="1"/>
  <c r="M12" i="13" s="1"/>
  <c r="L12" i="13" a="1"/>
  <c r="L12" i="13" s="1"/>
  <c r="K12" i="13" a="1"/>
  <c r="K12" i="13" s="1"/>
  <c r="J12" i="13" a="1"/>
  <c r="J12" i="13" s="1"/>
  <c r="I12" i="13" a="1"/>
  <c r="I12" i="13" s="1"/>
  <c r="H12" i="13" a="1"/>
  <c r="H12" i="13" s="1"/>
  <c r="G12" i="13" a="1"/>
  <c r="G12" i="13" s="1"/>
  <c r="F12" i="13" a="1"/>
  <c r="F12" i="13" s="1"/>
  <c r="E12" i="13" a="1"/>
  <c r="E12" i="13" s="1"/>
  <c r="D12" i="13" a="1"/>
  <c r="D12" i="13" s="1"/>
  <c r="C12" i="13"/>
  <c r="W11" i="13" a="1"/>
  <c r="W11" i="13" s="1"/>
  <c r="V11" i="13" a="1"/>
  <c r="V11" i="13" s="1"/>
  <c r="U11" i="13" a="1"/>
  <c r="U11" i="13" s="1"/>
  <c r="T11" i="13" a="1"/>
  <c r="T11" i="13" s="1"/>
  <c r="S11" i="13" a="1"/>
  <c r="S11" i="13" s="1"/>
  <c r="R11" i="13" a="1"/>
  <c r="R11" i="13" s="1"/>
  <c r="Q11" i="13" a="1"/>
  <c r="Q11" i="13" s="1"/>
  <c r="P11" i="13" a="1"/>
  <c r="P11" i="13" s="1"/>
  <c r="O11" i="13" a="1"/>
  <c r="O11" i="13" s="1"/>
  <c r="N11" i="13" a="1"/>
  <c r="N11" i="13" s="1"/>
  <c r="M11" i="13" a="1"/>
  <c r="M11" i="13" s="1"/>
  <c r="L11" i="13" a="1"/>
  <c r="L11" i="13" s="1"/>
  <c r="K11" i="13" a="1"/>
  <c r="K11" i="13" s="1"/>
  <c r="J11" i="13" a="1"/>
  <c r="J11" i="13" s="1"/>
  <c r="I11" i="13" a="1"/>
  <c r="I11" i="13" s="1"/>
  <c r="H11" i="13" a="1"/>
  <c r="H11" i="13" s="1"/>
  <c r="G11" i="13" a="1"/>
  <c r="G11" i="13" s="1"/>
  <c r="F11" i="13" a="1"/>
  <c r="F11" i="13" s="1"/>
  <c r="E11" i="13" a="1"/>
  <c r="E11" i="13" s="1"/>
  <c r="D11" i="13" a="1"/>
  <c r="D11" i="13" s="1"/>
  <c r="C11" i="13"/>
  <c r="W10" i="13" a="1"/>
  <c r="W10" i="13" s="1"/>
  <c r="V10" i="13" a="1"/>
  <c r="V10" i="13" s="1"/>
  <c r="U10" i="13" a="1"/>
  <c r="U10" i="13" s="1"/>
  <c r="T10" i="13" a="1"/>
  <c r="T10" i="13" s="1"/>
  <c r="S10" i="13" a="1"/>
  <c r="S10" i="13" s="1"/>
  <c r="R10" i="13" a="1"/>
  <c r="R10" i="13" s="1"/>
  <c r="Q10" i="13" a="1"/>
  <c r="Q10" i="13" s="1"/>
  <c r="P10" i="13" a="1"/>
  <c r="P10" i="13" s="1"/>
  <c r="O10" i="13" a="1"/>
  <c r="O10" i="13" s="1"/>
  <c r="N10" i="13" a="1"/>
  <c r="N10" i="13" s="1"/>
  <c r="M10" i="13" a="1"/>
  <c r="M10" i="13" s="1"/>
  <c r="L10" i="13" a="1"/>
  <c r="L10" i="13" s="1"/>
  <c r="K10" i="13" a="1"/>
  <c r="K10" i="13" s="1"/>
  <c r="J10" i="13" a="1"/>
  <c r="J10" i="13" s="1"/>
  <c r="I10" i="13" a="1"/>
  <c r="I10" i="13" s="1"/>
  <c r="H10" i="13" a="1"/>
  <c r="H10" i="13" s="1"/>
  <c r="G10" i="13" a="1"/>
  <c r="G10" i="13" s="1"/>
  <c r="F10" i="13" a="1"/>
  <c r="F10" i="13" s="1"/>
  <c r="E10" i="13" a="1"/>
  <c r="E10" i="13" s="1"/>
  <c r="D10" i="13" a="1"/>
  <c r="D10" i="13" s="1"/>
  <c r="C10" i="13"/>
  <c r="W9" i="13" a="1"/>
  <c r="W9" i="13" s="1"/>
  <c r="V9" i="13" a="1"/>
  <c r="V9" i="13" s="1"/>
  <c r="U9" i="13" a="1"/>
  <c r="U9" i="13" s="1"/>
  <c r="T9" i="13" a="1"/>
  <c r="T9" i="13" s="1"/>
  <c r="S9" i="13" a="1"/>
  <c r="S9" i="13" s="1"/>
  <c r="R9" i="13" a="1"/>
  <c r="R9" i="13" s="1"/>
  <c r="Q9" i="13" a="1"/>
  <c r="Q9" i="13" s="1"/>
  <c r="P9" i="13" a="1"/>
  <c r="P9" i="13" s="1"/>
  <c r="O9" i="13" a="1"/>
  <c r="O9" i="13" s="1"/>
  <c r="N9" i="13" a="1"/>
  <c r="N9" i="13" s="1"/>
  <c r="M9" i="13" a="1"/>
  <c r="M9" i="13" s="1"/>
  <c r="L9" i="13" a="1"/>
  <c r="L9" i="13" s="1"/>
  <c r="K9" i="13" a="1"/>
  <c r="K9" i="13" s="1"/>
  <c r="J9" i="13" a="1"/>
  <c r="J9" i="13" s="1"/>
  <c r="I9" i="13" a="1"/>
  <c r="I9" i="13" s="1"/>
  <c r="H9" i="13" a="1"/>
  <c r="H9" i="13" s="1"/>
  <c r="G9" i="13" a="1"/>
  <c r="G9" i="13" s="1"/>
  <c r="F9" i="13" a="1"/>
  <c r="F9" i="13" s="1"/>
  <c r="E9" i="13" a="1"/>
  <c r="E9" i="13" s="1"/>
  <c r="D9" i="13" a="1"/>
  <c r="D9" i="13" s="1"/>
  <c r="C9" i="13"/>
  <c r="W8" i="13" a="1"/>
  <c r="W8" i="13" s="1"/>
  <c r="V8" i="13" a="1"/>
  <c r="V8" i="13" s="1"/>
  <c r="U8" i="13" a="1"/>
  <c r="U8" i="13" s="1"/>
  <c r="T8" i="13" a="1"/>
  <c r="T8" i="13" s="1"/>
  <c r="S8" i="13" a="1"/>
  <c r="S8" i="13" s="1"/>
  <c r="R8" i="13" a="1"/>
  <c r="R8" i="13" s="1"/>
  <c r="Q8" i="13" a="1"/>
  <c r="Q8" i="13" s="1"/>
  <c r="P8" i="13" a="1"/>
  <c r="P8" i="13" s="1"/>
  <c r="O8" i="13" a="1"/>
  <c r="O8" i="13" s="1"/>
  <c r="N8" i="13" a="1"/>
  <c r="N8" i="13" s="1"/>
  <c r="M8" i="13" a="1"/>
  <c r="M8" i="13" s="1"/>
  <c r="L8" i="13" a="1"/>
  <c r="L8" i="13" s="1"/>
  <c r="K8" i="13" a="1"/>
  <c r="K8" i="13" s="1"/>
  <c r="J8" i="13" a="1"/>
  <c r="J8" i="13" s="1"/>
  <c r="I8" i="13" a="1"/>
  <c r="I8" i="13" s="1"/>
  <c r="H8" i="13" a="1"/>
  <c r="H8" i="13" s="1"/>
  <c r="G8" i="13" a="1"/>
  <c r="G8" i="13" s="1"/>
  <c r="F8" i="13" a="1"/>
  <c r="F8" i="13" s="1"/>
  <c r="E8" i="13" a="1"/>
  <c r="E8" i="13" s="1"/>
  <c r="D8" i="13" a="1"/>
  <c r="D8" i="13" s="1"/>
  <c r="C8" i="13"/>
  <c r="W7" i="13" a="1"/>
  <c r="W7" i="13" s="1"/>
  <c r="V7" i="13" a="1"/>
  <c r="V7" i="13" s="1"/>
  <c r="U7" i="13" a="1"/>
  <c r="U7" i="13" s="1"/>
  <c r="T7" i="13" a="1"/>
  <c r="T7" i="13" s="1"/>
  <c r="S7" i="13" a="1"/>
  <c r="S7" i="13" s="1"/>
  <c r="R7" i="13" a="1"/>
  <c r="R7" i="13" s="1"/>
  <c r="Q7" i="13" a="1"/>
  <c r="Q7" i="13" s="1"/>
  <c r="P7" i="13" a="1"/>
  <c r="P7" i="13" s="1"/>
  <c r="O7" i="13" a="1"/>
  <c r="O7" i="13" s="1"/>
  <c r="N7" i="13" a="1"/>
  <c r="N7" i="13" s="1"/>
  <c r="M7" i="13" a="1"/>
  <c r="M7" i="13" s="1"/>
  <c r="L7" i="13" a="1"/>
  <c r="L7" i="13" s="1"/>
  <c r="K7" i="13" a="1"/>
  <c r="K7" i="13" s="1"/>
  <c r="J7" i="13" a="1"/>
  <c r="J7" i="13" s="1"/>
  <c r="I7" i="13" a="1"/>
  <c r="I7" i="13" s="1"/>
  <c r="H7" i="13" a="1"/>
  <c r="H7" i="13" s="1"/>
  <c r="G7" i="13" a="1"/>
  <c r="G7" i="13" s="1"/>
  <c r="F7" i="13" a="1"/>
  <c r="F7" i="13" s="1"/>
  <c r="E7" i="13" a="1"/>
  <c r="E7" i="13" s="1"/>
  <c r="D7" i="13" a="1"/>
  <c r="D7" i="13" s="1"/>
  <c r="C7" i="13"/>
  <c r="C6" i="13"/>
  <c r="C5" i="13"/>
  <c r="C4" i="13"/>
  <c r="W21" i="12" a="1"/>
  <c r="W21" i="12" s="1"/>
  <c r="V21" i="12" a="1"/>
  <c r="V21" i="12" s="1"/>
  <c r="U21" i="12" a="1"/>
  <c r="U21" i="12" s="1"/>
  <c r="T21" i="12" a="1"/>
  <c r="T21" i="12" s="1"/>
  <c r="S21" i="12" a="1"/>
  <c r="S21" i="12" s="1"/>
  <c r="R21" i="12" a="1"/>
  <c r="R21" i="12" s="1"/>
  <c r="Q21" i="12" a="1"/>
  <c r="Q21" i="12" s="1"/>
  <c r="P21" i="12" a="1"/>
  <c r="P21" i="12" s="1"/>
  <c r="O21" i="12" a="1"/>
  <c r="O21" i="12" s="1"/>
  <c r="N21" i="12" a="1"/>
  <c r="N21" i="12" s="1"/>
  <c r="M21" i="12" a="1"/>
  <c r="M21" i="12" s="1"/>
  <c r="L21" i="12" a="1"/>
  <c r="L21" i="12" s="1"/>
  <c r="K21" i="12" a="1"/>
  <c r="K21" i="12" s="1"/>
  <c r="J21" i="12" a="1"/>
  <c r="J21" i="12" s="1"/>
  <c r="I21" i="12" a="1"/>
  <c r="I21" i="12" s="1"/>
  <c r="H21" i="12" a="1"/>
  <c r="H21" i="12" s="1"/>
  <c r="G21" i="12" a="1"/>
  <c r="G21" i="12" s="1"/>
  <c r="F21" i="12" a="1"/>
  <c r="F21" i="12" s="1"/>
  <c r="E21" i="12" a="1"/>
  <c r="E21" i="12" s="1"/>
  <c r="D21" i="12" a="1"/>
  <c r="D21" i="12" s="1"/>
  <c r="C21" i="12"/>
  <c r="W20" i="12" a="1"/>
  <c r="W20" i="12" s="1"/>
  <c r="V20" i="12" a="1"/>
  <c r="V20" i="12" s="1"/>
  <c r="U20" i="12" a="1"/>
  <c r="U20" i="12" s="1"/>
  <c r="T20" i="12" a="1"/>
  <c r="T20" i="12" s="1"/>
  <c r="S20" i="12" a="1"/>
  <c r="S20" i="12" s="1"/>
  <c r="R20" i="12" a="1"/>
  <c r="R20" i="12" s="1"/>
  <c r="Q20" i="12" a="1"/>
  <c r="Q20" i="12" s="1"/>
  <c r="P20" i="12" a="1"/>
  <c r="P20" i="12" s="1"/>
  <c r="O20" i="12" a="1"/>
  <c r="O20" i="12" s="1"/>
  <c r="N20" i="12" a="1"/>
  <c r="N20" i="12" s="1"/>
  <c r="M20" i="12" a="1"/>
  <c r="M20" i="12" s="1"/>
  <c r="L20" i="12" a="1"/>
  <c r="L20" i="12" s="1"/>
  <c r="K20" i="12" a="1"/>
  <c r="K20" i="12" s="1"/>
  <c r="J20" i="12" a="1"/>
  <c r="J20" i="12" s="1"/>
  <c r="I20" i="12" a="1"/>
  <c r="I20" i="12" s="1"/>
  <c r="H20" i="12" a="1"/>
  <c r="H20" i="12" s="1"/>
  <c r="G20" i="12" a="1"/>
  <c r="G20" i="12" s="1"/>
  <c r="F20" i="12" a="1"/>
  <c r="F20" i="12" s="1"/>
  <c r="E20" i="12" a="1"/>
  <c r="E20" i="12" s="1"/>
  <c r="D20" i="12" a="1"/>
  <c r="D20" i="12" s="1"/>
  <c r="C20" i="12"/>
  <c r="W19" i="12" a="1"/>
  <c r="W19" i="12" s="1"/>
  <c r="V19" i="12" a="1"/>
  <c r="V19" i="12" s="1"/>
  <c r="U19" i="12" a="1"/>
  <c r="U19" i="12" s="1"/>
  <c r="T19" i="12" a="1"/>
  <c r="T19" i="12" s="1"/>
  <c r="S19" i="12" a="1"/>
  <c r="S19" i="12" s="1"/>
  <c r="R19" i="12" a="1"/>
  <c r="R19" i="12" s="1"/>
  <c r="Q19" i="12" a="1"/>
  <c r="Q19" i="12" s="1"/>
  <c r="P19" i="12" a="1"/>
  <c r="P19" i="12" s="1"/>
  <c r="O19" i="12" a="1"/>
  <c r="O19" i="12" s="1"/>
  <c r="N19" i="12" a="1"/>
  <c r="N19" i="12" s="1"/>
  <c r="M19" i="12" a="1"/>
  <c r="M19" i="12" s="1"/>
  <c r="L19" i="12" a="1"/>
  <c r="L19" i="12" s="1"/>
  <c r="K19" i="12" a="1"/>
  <c r="K19" i="12" s="1"/>
  <c r="J19" i="12" a="1"/>
  <c r="J19" i="12" s="1"/>
  <c r="I19" i="12" a="1"/>
  <c r="I19" i="12" s="1"/>
  <c r="H19" i="12" a="1"/>
  <c r="H19" i="12" s="1"/>
  <c r="G19" i="12" a="1"/>
  <c r="G19" i="12" s="1"/>
  <c r="F19" i="12" a="1"/>
  <c r="F19" i="12" s="1"/>
  <c r="E19" i="12" a="1"/>
  <c r="E19" i="12" s="1"/>
  <c r="D19" i="12" a="1"/>
  <c r="D19" i="12" s="1"/>
  <c r="C19" i="12"/>
  <c r="W18" i="12" a="1"/>
  <c r="W18" i="12" s="1"/>
  <c r="V18" i="12" a="1"/>
  <c r="V18" i="12" s="1"/>
  <c r="U18" i="12" a="1"/>
  <c r="U18" i="12" s="1"/>
  <c r="T18" i="12" a="1"/>
  <c r="T18" i="12" s="1"/>
  <c r="S18" i="12" a="1"/>
  <c r="S18" i="12" s="1"/>
  <c r="R18" i="12" a="1"/>
  <c r="R18" i="12" s="1"/>
  <c r="Q18" i="12" a="1"/>
  <c r="Q18" i="12" s="1"/>
  <c r="P18" i="12" a="1"/>
  <c r="P18" i="12" s="1"/>
  <c r="O18" i="12" a="1"/>
  <c r="O18" i="12" s="1"/>
  <c r="N18" i="12" a="1"/>
  <c r="N18" i="12" s="1"/>
  <c r="M18" i="12" a="1"/>
  <c r="M18" i="12" s="1"/>
  <c r="L18" i="12" a="1"/>
  <c r="L18" i="12" s="1"/>
  <c r="K18" i="12" a="1"/>
  <c r="K18" i="12" s="1"/>
  <c r="J18" i="12" a="1"/>
  <c r="J18" i="12" s="1"/>
  <c r="I18" i="12" a="1"/>
  <c r="I18" i="12" s="1"/>
  <c r="H18" i="12" a="1"/>
  <c r="H18" i="12" s="1"/>
  <c r="G18" i="12" a="1"/>
  <c r="G18" i="12" s="1"/>
  <c r="F18" i="12" a="1"/>
  <c r="F18" i="12" s="1"/>
  <c r="E18" i="12" a="1"/>
  <c r="E18" i="12" s="1"/>
  <c r="D18" i="12" a="1"/>
  <c r="D18" i="12" s="1"/>
  <c r="C18" i="12"/>
  <c r="W17" i="12" a="1"/>
  <c r="W17" i="12" s="1"/>
  <c r="V17" i="12" a="1"/>
  <c r="V17" i="12" s="1"/>
  <c r="U17" i="12" a="1"/>
  <c r="U17" i="12" s="1"/>
  <c r="T17" i="12" a="1"/>
  <c r="T17" i="12" s="1"/>
  <c r="S17" i="12" a="1"/>
  <c r="S17" i="12" s="1"/>
  <c r="R17" i="12" a="1"/>
  <c r="R17" i="12" s="1"/>
  <c r="Q17" i="12" a="1"/>
  <c r="Q17" i="12" s="1"/>
  <c r="P17" i="12" a="1"/>
  <c r="P17" i="12" s="1"/>
  <c r="O17" i="12" a="1"/>
  <c r="O17" i="12" s="1"/>
  <c r="N17" i="12" a="1"/>
  <c r="N17" i="12" s="1"/>
  <c r="M17" i="12" a="1"/>
  <c r="M17" i="12" s="1"/>
  <c r="L17" i="12" a="1"/>
  <c r="L17" i="12" s="1"/>
  <c r="K17" i="12" a="1"/>
  <c r="K17" i="12" s="1"/>
  <c r="J17" i="12" a="1"/>
  <c r="J17" i="12" s="1"/>
  <c r="I17" i="12" a="1"/>
  <c r="I17" i="12" s="1"/>
  <c r="H17" i="12" a="1"/>
  <c r="H17" i="12" s="1"/>
  <c r="G17" i="12" a="1"/>
  <c r="G17" i="12" s="1"/>
  <c r="F17" i="12" a="1"/>
  <c r="F17" i="12" s="1"/>
  <c r="E17" i="12" a="1"/>
  <c r="E17" i="12" s="1"/>
  <c r="D17" i="12" a="1"/>
  <c r="D17" i="12" s="1"/>
  <c r="C17" i="12"/>
  <c r="W16" i="12" a="1"/>
  <c r="W16" i="12" s="1"/>
  <c r="V16" i="12" a="1"/>
  <c r="V16" i="12" s="1"/>
  <c r="U16" i="12" a="1"/>
  <c r="U16" i="12" s="1"/>
  <c r="T16" i="12" a="1"/>
  <c r="T16" i="12" s="1"/>
  <c r="S16" i="12" a="1"/>
  <c r="S16" i="12" s="1"/>
  <c r="R16" i="12" a="1"/>
  <c r="R16" i="12" s="1"/>
  <c r="Q16" i="12" a="1"/>
  <c r="Q16" i="12" s="1"/>
  <c r="P16" i="12" a="1"/>
  <c r="P16" i="12" s="1"/>
  <c r="O16" i="12" a="1"/>
  <c r="O16" i="12" s="1"/>
  <c r="N16" i="12" a="1"/>
  <c r="N16" i="12" s="1"/>
  <c r="M16" i="12" a="1"/>
  <c r="M16" i="12" s="1"/>
  <c r="L16" i="12" a="1"/>
  <c r="L16" i="12" s="1"/>
  <c r="K16" i="12" a="1"/>
  <c r="K16" i="12" s="1"/>
  <c r="J16" i="12" a="1"/>
  <c r="J16" i="12" s="1"/>
  <c r="I16" i="12" a="1"/>
  <c r="I16" i="12" s="1"/>
  <c r="H16" i="12" a="1"/>
  <c r="H16" i="12" s="1"/>
  <c r="G16" i="12" a="1"/>
  <c r="G16" i="12" s="1"/>
  <c r="F16" i="12" a="1"/>
  <c r="F16" i="12" s="1"/>
  <c r="E16" i="12" a="1"/>
  <c r="E16" i="12" s="1"/>
  <c r="D16" i="12" a="1"/>
  <c r="D16" i="12" s="1"/>
  <c r="C16" i="12"/>
  <c r="W15" i="12" a="1"/>
  <c r="W15" i="12" s="1"/>
  <c r="V15" i="12" a="1"/>
  <c r="V15" i="12" s="1"/>
  <c r="U15" i="12" a="1"/>
  <c r="U15" i="12" s="1"/>
  <c r="T15" i="12" a="1"/>
  <c r="T15" i="12" s="1"/>
  <c r="S15" i="12" a="1"/>
  <c r="S15" i="12" s="1"/>
  <c r="R15" i="12" a="1"/>
  <c r="R15" i="12" s="1"/>
  <c r="Q15" i="12" a="1"/>
  <c r="Q15" i="12" s="1"/>
  <c r="P15" i="12" a="1"/>
  <c r="P15" i="12" s="1"/>
  <c r="O15" i="12" a="1"/>
  <c r="O15" i="12" s="1"/>
  <c r="N15" i="12" a="1"/>
  <c r="N15" i="12" s="1"/>
  <c r="M15" i="12" a="1"/>
  <c r="M15" i="12" s="1"/>
  <c r="L15" i="12" a="1"/>
  <c r="L15" i="12" s="1"/>
  <c r="K15" i="12" a="1"/>
  <c r="K15" i="12" s="1"/>
  <c r="J15" i="12" a="1"/>
  <c r="J15" i="12" s="1"/>
  <c r="I15" i="12" a="1"/>
  <c r="I15" i="12" s="1"/>
  <c r="H15" i="12" a="1"/>
  <c r="H15" i="12" s="1"/>
  <c r="G15" i="12" a="1"/>
  <c r="G15" i="12" s="1"/>
  <c r="F15" i="12" a="1"/>
  <c r="F15" i="12" s="1"/>
  <c r="E15" i="12" a="1"/>
  <c r="E15" i="12" s="1"/>
  <c r="D15" i="12" a="1"/>
  <c r="D15" i="12" s="1"/>
  <c r="C15" i="12"/>
  <c r="W14" i="12" a="1"/>
  <c r="W14" i="12" s="1"/>
  <c r="V14" i="12" a="1"/>
  <c r="V14" i="12" s="1"/>
  <c r="U14" i="12" a="1"/>
  <c r="U14" i="12" s="1"/>
  <c r="T14" i="12" a="1"/>
  <c r="T14" i="12" s="1"/>
  <c r="S14" i="12" a="1"/>
  <c r="S14" i="12" s="1"/>
  <c r="R14" i="12" a="1"/>
  <c r="R14" i="12" s="1"/>
  <c r="Q14" i="12" a="1"/>
  <c r="Q14" i="12" s="1"/>
  <c r="P14" i="12" a="1"/>
  <c r="P14" i="12" s="1"/>
  <c r="O14" i="12" a="1"/>
  <c r="O14" i="12" s="1"/>
  <c r="N14" i="12" a="1"/>
  <c r="N14" i="12" s="1"/>
  <c r="M14" i="12" a="1"/>
  <c r="M14" i="12" s="1"/>
  <c r="L14" i="12" a="1"/>
  <c r="L14" i="12" s="1"/>
  <c r="K14" i="12" a="1"/>
  <c r="K14" i="12" s="1"/>
  <c r="J14" i="12" a="1"/>
  <c r="J14" i="12" s="1"/>
  <c r="I14" i="12" a="1"/>
  <c r="I14" i="12" s="1"/>
  <c r="H14" i="12" a="1"/>
  <c r="H14" i="12" s="1"/>
  <c r="G14" i="12" a="1"/>
  <c r="G14" i="12" s="1"/>
  <c r="F14" i="12" a="1"/>
  <c r="F14" i="12" s="1"/>
  <c r="E14" i="12" a="1"/>
  <c r="E14" i="12" s="1"/>
  <c r="D14" i="12" a="1"/>
  <c r="D14" i="12" s="1"/>
  <c r="C14" i="12"/>
  <c r="W13" i="12" a="1"/>
  <c r="W13" i="12" s="1"/>
  <c r="V13" i="12" a="1"/>
  <c r="V13" i="12" s="1"/>
  <c r="U13" i="12" a="1"/>
  <c r="U13" i="12" s="1"/>
  <c r="T13" i="12" a="1"/>
  <c r="T13" i="12" s="1"/>
  <c r="S13" i="12" a="1"/>
  <c r="S13" i="12" s="1"/>
  <c r="R13" i="12" a="1"/>
  <c r="R13" i="12" s="1"/>
  <c r="Q13" i="12" a="1"/>
  <c r="Q13" i="12" s="1"/>
  <c r="P13" i="12" a="1"/>
  <c r="P13" i="12" s="1"/>
  <c r="O13" i="12" a="1"/>
  <c r="O13" i="12" s="1"/>
  <c r="N13" i="12" a="1"/>
  <c r="N13" i="12" s="1"/>
  <c r="M13" i="12" a="1"/>
  <c r="M13" i="12" s="1"/>
  <c r="L13" i="12" a="1"/>
  <c r="L13" i="12" s="1"/>
  <c r="K13" i="12" a="1"/>
  <c r="K13" i="12" s="1"/>
  <c r="J13" i="12" a="1"/>
  <c r="J13" i="12" s="1"/>
  <c r="I13" i="12" a="1"/>
  <c r="I13" i="12" s="1"/>
  <c r="H13" i="12" a="1"/>
  <c r="H13" i="12" s="1"/>
  <c r="G13" i="12" a="1"/>
  <c r="G13" i="12" s="1"/>
  <c r="F13" i="12" a="1"/>
  <c r="F13" i="12" s="1"/>
  <c r="E13" i="12" a="1"/>
  <c r="E13" i="12" s="1"/>
  <c r="D13" i="12" a="1"/>
  <c r="D13" i="12" s="1"/>
  <c r="C13" i="12"/>
  <c r="W12" i="12" a="1"/>
  <c r="W12" i="12" s="1"/>
  <c r="V12" i="12" a="1"/>
  <c r="V12" i="12" s="1"/>
  <c r="U12" i="12" a="1"/>
  <c r="U12" i="12" s="1"/>
  <c r="T12" i="12" a="1"/>
  <c r="T12" i="12" s="1"/>
  <c r="S12" i="12" a="1"/>
  <c r="S12" i="12" s="1"/>
  <c r="R12" i="12" a="1"/>
  <c r="R12" i="12" s="1"/>
  <c r="Q12" i="12" a="1"/>
  <c r="Q12" i="12" s="1"/>
  <c r="P12" i="12" a="1"/>
  <c r="P12" i="12" s="1"/>
  <c r="O12" i="12" a="1"/>
  <c r="O12" i="12" s="1"/>
  <c r="N12" i="12" a="1"/>
  <c r="N12" i="12" s="1"/>
  <c r="M12" i="12" a="1"/>
  <c r="M12" i="12" s="1"/>
  <c r="L12" i="12" a="1"/>
  <c r="L12" i="12" s="1"/>
  <c r="K12" i="12" a="1"/>
  <c r="K12" i="12" s="1"/>
  <c r="J12" i="12" a="1"/>
  <c r="J12" i="12" s="1"/>
  <c r="I12" i="12" a="1"/>
  <c r="I12" i="12" s="1"/>
  <c r="H12" i="12" a="1"/>
  <c r="H12" i="12" s="1"/>
  <c r="G12" i="12" a="1"/>
  <c r="G12" i="12" s="1"/>
  <c r="F12" i="12" a="1"/>
  <c r="F12" i="12" s="1"/>
  <c r="E12" i="12" a="1"/>
  <c r="E12" i="12" s="1"/>
  <c r="D12" i="12" a="1"/>
  <c r="D12" i="12" s="1"/>
  <c r="C12" i="12"/>
  <c r="W11" i="12" a="1"/>
  <c r="W11" i="12" s="1"/>
  <c r="V11" i="12" a="1"/>
  <c r="V11" i="12" s="1"/>
  <c r="U11" i="12" a="1"/>
  <c r="U11" i="12" s="1"/>
  <c r="T11" i="12" a="1"/>
  <c r="T11" i="12" s="1"/>
  <c r="S11" i="12" a="1"/>
  <c r="S11" i="12" s="1"/>
  <c r="R11" i="12" a="1"/>
  <c r="R11" i="12" s="1"/>
  <c r="Q11" i="12" a="1"/>
  <c r="Q11" i="12" s="1"/>
  <c r="P11" i="12" a="1"/>
  <c r="P11" i="12" s="1"/>
  <c r="O11" i="12" a="1"/>
  <c r="O11" i="12" s="1"/>
  <c r="N11" i="12" a="1"/>
  <c r="N11" i="12" s="1"/>
  <c r="M11" i="12" a="1"/>
  <c r="M11" i="12" s="1"/>
  <c r="L11" i="12" a="1"/>
  <c r="L11" i="12" s="1"/>
  <c r="K11" i="12" a="1"/>
  <c r="K11" i="12" s="1"/>
  <c r="J11" i="12" a="1"/>
  <c r="J11" i="12" s="1"/>
  <c r="I11" i="12" a="1"/>
  <c r="I11" i="12" s="1"/>
  <c r="H11" i="12" a="1"/>
  <c r="H11" i="12" s="1"/>
  <c r="G11" i="12" a="1"/>
  <c r="G11" i="12" s="1"/>
  <c r="F11" i="12" a="1"/>
  <c r="F11" i="12" s="1"/>
  <c r="E11" i="12" a="1"/>
  <c r="E11" i="12" s="1"/>
  <c r="D11" i="12" a="1"/>
  <c r="D11" i="12" s="1"/>
  <c r="C11" i="12"/>
  <c r="W10" i="12" a="1"/>
  <c r="W10" i="12" s="1"/>
  <c r="V10" i="12" a="1"/>
  <c r="V10" i="12" s="1"/>
  <c r="U10" i="12" a="1"/>
  <c r="U10" i="12" s="1"/>
  <c r="T10" i="12" a="1"/>
  <c r="T10" i="12" s="1"/>
  <c r="S10" i="12" a="1"/>
  <c r="S10" i="12" s="1"/>
  <c r="R10" i="12" a="1"/>
  <c r="R10" i="12" s="1"/>
  <c r="Q10" i="12" a="1"/>
  <c r="Q10" i="12" s="1"/>
  <c r="P10" i="12" a="1"/>
  <c r="P10" i="12" s="1"/>
  <c r="O10" i="12" a="1"/>
  <c r="O10" i="12" s="1"/>
  <c r="N10" i="12" a="1"/>
  <c r="N10" i="12" s="1"/>
  <c r="M10" i="12" a="1"/>
  <c r="M10" i="12" s="1"/>
  <c r="L10" i="12" a="1"/>
  <c r="L10" i="12" s="1"/>
  <c r="K10" i="12" a="1"/>
  <c r="K10" i="12" s="1"/>
  <c r="J10" i="12" a="1"/>
  <c r="J10" i="12" s="1"/>
  <c r="I10" i="12" a="1"/>
  <c r="I10" i="12" s="1"/>
  <c r="H10" i="12" a="1"/>
  <c r="H10" i="12" s="1"/>
  <c r="G10" i="12" a="1"/>
  <c r="G10" i="12" s="1"/>
  <c r="F10" i="12" a="1"/>
  <c r="F10" i="12" s="1"/>
  <c r="E10" i="12" a="1"/>
  <c r="E10" i="12" s="1"/>
  <c r="D10" i="12" a="1"/>
  <c r="D10" i="12" s="1"/>
  <c r="C10" i="12"/>
  <c r="W9" i="12" a="1"/>
  <c r="W9" i="12" s="1"/>
  <c r="V9" i="12" a="1"/>
  <c r="V9" i="12" s="1"/>
  <c r="U9" i="12" a="1"/>
  <c r="U9" i="12" s="1"/>
  <c r="T9" i="12" a="1"/>
  <c r="T9" i="12" s="1"/>
  <c r="S9" i="12" a="1"/>
  <c r="S9" i="12" s="1"/>
  <c r="R9" i="12" a="1"/>
  <c r="R9" i="12" s="1"/>
  <c r="Q9" i="12" a="1"/>
  <c r="Q9" i="12" s="1"/>
  <c r="P9" i="12" a="1"/>
  <c r="P9" i="12" s="1"/>
  <c r="O9" i="12" a="1"/>
  <c r="O9" i="12" s="1"/>
  <c r="N9" i="12" a="1"/>
  <c r="N9" i="12" s="1"/>
  <c r="M9" i="12" a="1"/>
  <c r="M9" i="12" s="1"/>
  <c r="L9" i="12" a="1"/>
  <c r="L9" i="12" s="1"/>
  <c r="K9" i="12" a="1"/>
  <c r="K9" i="12" s="1"/>
  <c r="J9" i="12" a="1"/>
  <c r="J9" i="12" s="1"/>
  <c r="I9" i="12" a="1"/>
  <c r="I9" i="12" s="1"/>
  <c r="H9" i="12" a="1"/>
  <c r="H9" i="12" s="1"/>
  <c r="G9" i="12" a="1"/>
  <c r="G9" i="12" s="1"/>
  <c r="F9" i="12" a="1"/>
  <c r="F9" i="12" s="1"/>
  <c r="E9" i="12" a="1"/>
  <c r="E9" i="12" s="1"/>
  <c r="D9" i="12" a="1"/>
  <c r="D9" i="12" s="1"/>
  <c r="C9" i="12"/>
  <c r="C8" i="12"/>
  <c r="C7" i="12"/>
  <c r="C6" i="12"/>
  <c r="C5" i="12"/>
  <c r="C4" i="12"/>
  <c r="W21" i="11" a="1"/>
  <c r="W21" i="11" s="1"/>
  <c r="V21" i="11" a="1"/>
  <c r="V21" i="11" s="1"/>
  <c r="U21" i="11" a="1"/>
  <c r="U21" i="11" s="1"/>
  <c r="T21" i="11" a="1"/>
  <c r="T21" i="11" s="1"/>
  <c r="S21" i="11" a="1"/>
  <c r="S21" i="11" s="1"/>
  <c r="R21" i="11" a="1"/>
  <c r="R21" i="11" s="1"/>
  <c r="Q21" i="11" a="1"/>
  <c r="Q21" i="11" s="1"/>
  <c r="P21" i="11" a="1"/>
  <c r="P21" i="11" s="1"/>
  <c r="O21" i="11" a="1"/>
  <c r="O21" i="11" s="1"/>
  <c r="N21" i="11" a="1"/>
  <c r="N21" i="11" s="1"/>
  <c r="M21" i="11" a="1"/>
  <c r="M21" i="11" s="1"/>
  <c r="L21" i="11" a="1"/>
  <c r="L21" i="11" s="1"/>
  <c r="K21" i="11" a="1"/>
  <c r="K21" i="11" s="1"/>
  <c r="J21" i="11" a="1"/>
  <c r="J21" i="11" s="1"/>
  <c r="I21" i="11" a="1"/>
  <c r="I21" i="11" s="1"/>
  <c r="H21" i="11" a="1"/>
  <c r="H21" i="11" s="1"/>
  <c r="G21" i="11" a="1"/>
  <c r="G21" i="11" s="1"/>
  <c r="F21" i="11" a="1"/>
  <c r="F21" i="11" s="1"/>
  <c r="E21" i="11" a="1"/>
  <c r="E21" i="11" s="1"/>
  <c r="D21" i="11" a="1"/>
  <c r="D21" i="11" s="1"/>
  <c r="C21" i="11"/>
  <c r="W20" i="11" a="1"/>
  <c r="W20" i="11" s="1"/>
  <c r="V20" i="11" a="1"/>
  <c r="V20" i="11" s="1"/>
  <c r="U20" i="11" a="1"/>
  <c r="U20" i="11" s="1"/>
  <c r="T20" i="11" a="1"/>
  <c r="T20" i="11" s="1"/>
  <c r="S20" i="11" a="1"/>
  <c r="S20" i="11" s="1"/>
  <c r="R20" i="11" a="1"/>
  <c r="R20" i="11" s="1"/>
  <c r="Q20" i="11" a="1"/>
  <c r="Q20" i="11" s="1"/>
  <c r="P20" i="11" a="1"/>
  <c r="P20" i="11" s="1"/>
  <c r="O20" i="11" a="1"/>
  <c r="O20" i="11" s="1"/>
  <c r="N20" i="11" a="1"/>
  <c r="N20" i="11" s="1"/>
  <c r="M20" i="11" a="1"/>
  <c r="M20" i="11" s="1"/>
  <c r="L20" i="11" a="1"/>
  <c r="L20" i="11" s="1"/>
  <c r="K20" i="11" a="1"/>
  <c r="K20" i="11" s="1"/>
  <c r="J20" i="11" a="1"/>
  <c r="J20" i="11" s="1"/>
  <c r="I20" i="11" a="1"/>
  <c r="I20" i="11" s="1"/>
  <c r="H20" i="11" a="1"/>
  <c r="H20" i="11" s="1"/>
  <c r="G20" i="11" a="1"/>
  <c r="G20" i="11" s="1"/>
  <c r="F20" i="11" a="1"/>
  <c r="F20" i="11" s="1"/>
  <c r="E20" i="11" a="1"/>
  <c r="E20" i="11" s="1"/>
  <c r="D20" i="11" a="1"/>
  <c r="D20" i="11" s="1"/>
  <c r="C20" i="11"/>
  <c r="W19" i="11" a="1"/>
  <c r="W19" i="11" s="1"/>
  <c r="V19" i="11" a="1"/>
  <c r="V19" i="11" s="1"/>
  <c r="U19" i="11" a="1"/>
  <c r="U19" i="11" s="1"/>
  <c r="T19" i="11" a="1"/>
  <c r="T19" i="11" s="1"/>
  <c r="S19" i="11" a="1"/>
  <c r="S19" i="11" s="1"/>
  <c r="R19" i="11" a="1"/>
  <c r="R19" i="11" s="1"/>
  <c r="Q19" i="11" a="1"/>
  <c r="Q19" i="11" s="1"/>
  <c r="P19" i="11" a="1"/>
  <c r="P19" i="11" s="1"/>
  <c r="O19" i="11" a="1"/>
  <c r="O19" i="11" s="1"/>
  <c r="N19" i="11" a="1"/>
  <c r="N19" i="11" s="1"/>
  <c r="M19" i="11" a="1"/>
  <c r="M19" i="11" s="1"/>
  <c r="L19" i="11" a="1"/>
  <c r="L19" i="11" s="1"/>
  <c r="K19" i="11" a="1"/>
  <c r="K19" i="11" s="1"/>
  <c r="J19" i="11" a="1"/>
  <c r="J19" i="11" s="1"/>
  <c r="I19" i="11" a="1"/>
  <c r="I19" i="11" s="1"/>
  <c r="H19" i="11" a="1"/>
  <c r="H19" i="11" s="1"/>
  <c r="G19" i="11" a="1"/>
  <c r="G19" i="11" s="1"/>
  <c r="F19" i="11" a="1"/>
  <c r="F19" i="11" s="1"/>
  <c r="E19" i="11" a="1"/>
  <c r="E19" i="11" s="1"/>
  <c r="D19" i="11" a="1"/>
  <c r="D19" i="11" s="1"/>
  <c r="C19" i="11"/>
  <c r="W18" i="11" a="1"/>
  <c r="W18" i="11" s="1"/>
  <c r="V18" i="11" a="1"/>
  <c r="V18" i="11" s="1"/>
  <c r="U18" i="11" a="1"/>
  <c r="U18" i="11" s="1"/>
  <c r="T18" i="11" a="1"/>
  <c r="T18" i="11" s="1"/>
  <c r="S18" i="11" a="1"/>
  <c r="S18" i="11" s="1"/>
  <c r="R18" i="11" a="1"/>
  <c r="R18" i="11" s="1"/>
  <c r="Q18" i="11" a="1"/>
  <c r="Q18" i="11" s="1"/>
  <c r="P18" i="11" a="1"/>
  <c r="P18" i="11" s="1"/>
  <c r="O18" i="11" a="1"/>
  <c r="O18" i="11" s="1"/>
  <c r="N18" i="11" a="1"/>
  <c r="N18" i="11" s="1"/>
  <c r="M18" i="11" a="1"/>
  <c r="M18" i="11" s="1"/>
  <c r="L18" i="11" a="1"/>
  <c r="L18" i="11" s="1"/>
  <c r="K18" i="11" a="1"/>
  <c r="K18" i="11" s="1"/>
  <c r="J18" i="11" a="1"/>
  <c r="J18" i="11" s="1"/>
  <c r="I18" i="11" a="1"/>
  <c r="I18" i="11" s="1"/>
  <c r="H18" i="11" a="1"/>
  <c r="H18" i="11" s="1"/>
  <c r="G18" i="11" a="1"/>
  <c r="G18" i="11" s="1"/>
  <c r="F18" i="11" a="1"/>
  <c r="F18" i="11" s="1"/>
  <c r="E18" i="11" a="1"/>
  <c r="E18" i="11" s="1"/>
  <c r="D18" i="11" a="1"/>
  <c r="D18" i="11" s="1"/>
  <c r="C18" i="11"/>
  <c r="W17" i="11" a="1"/>
  <c r="W17" i="11" s="1"/>
  <c r="V17" i="11" a="1"/>
  <c r="V17" i="11" s="1"/>
  <c r="U17" i="11" a="1"/>
  <c r="U17" i="11" s="1"/>
  <c r="T17" i="11" a="1"/>
  <c r="T17" i="11" s="1"/>
  <c r="S17" i="11" a="1"/>
  <c r="S17" i="11" s="1"/>
  <c r="R17" i="11" a="1"/>
  <c r="R17" i="11" s="1"/>
  <c r="Q17" i="11" a="1"/>
  <c r="Q17" i="11" s="1"/>
  <c r="P17" i="11" a="1"/>
  <c r="P17" i="11" s="1"/>
  <c r="O17" i="11" a="1"/>
  <c r="O17" i="11" s="1"/>
  <c r="N17" i="11" a="1"/>
  <c r="N17" i="11" s="1"/>
  <c r="M17" i="11" a="1"/>
  <c r="M17" i="11" s="1"/>
  <c r="L17" i="11" a="1"/>
  <c r="L17" i="11" s="1"/>
  <c r="K17" i="11" a="1"/>
  <c r="K17" i="11" s="1"/>
  <c r="J17" i="11" a="1"/>
  <c r="J17" i="11" s="1"/>
  <c r="I17" i="11" a="1"/>
  <c r="I17" i="11" s="1"/>
  <c r="H17" i="11" a="1"/>
  <c r="H17" i="11" s="1"/>
  <c r="G17" i="11" a="1"/>
  <c r="G17" i="11" s="1"/>
  <c r="F17" i="11" a="1"/>
  <c r="F17" i="11" s="1"/>
  <c r="E17" i="11" a="1"/>
  <c r="E17" i="11" s="1"/>
  <c r="D17" i="11" a="1"/>
  <c r="D17" i="11" s="1"/>
  <c r="C17" i="11"/>
  <c r="W16" i="11" a="1"/>
  <c r="W16" i="11" s="1"/>
  <c r="V16" i="11" a="1"/>
  <c r="V16" i="11" s="1"/>
  <c r="U16" i="11" a="1"/>
  <c r="U16" i="11" s="1"/>
  <c r="T16" i="11" a="1"/>
  <c r="T16" i="11" s="1"/>
  <c r="S16" i="11" a="1"/>
  <c r="S16" i="11" s="1"/>
  <c r="R16" i="11" a="1"/>
  <c r="R16" i="11" s="1"/>
  <c r="Q16" i="11" a="1"/>
  <c r="Q16" i="11" s="1"/>
  <c r="P16" i="11" a="1"/>
  <c r="P16" i="11" s="1"/>
  <c r="O16" i="11" a="1"/>
  <c r="O16" i="11" s="1"/>
  <c r="N16" i="11" a="1"/>
  <c r="N16" i="11" s="1"/>
  <c r="M16" i="11" a="1"/>
  <c r="M16" i="11" s="1"/>
  <c r="L16" i="11" a="1"/>
  <c r="L16" i="11" s="1"/>
  <c r="K16" i="11" a="1"/>
  <c r="K16" i="11" s="1"/>
  <c r="J16" i="11" a="1"/>
  <c r="J16" i="11" s="1"/>
  <c r="I16" i="11" a="1"/>
  <c r="I16" i="11" s="1"/>
  <c r="H16" i="11" a="1"/>
  <c r="H16" i="11" s="1"/>
  <c r="G16" i="11" a="1"/>
  <c r="G16" i="11" s="1"/>
  <c r="F16" i="11" a="1"/>
  <c r="F16" i="11" s="1"/>
  <c r="E16" i="11" a="1"/>
  <c r="E16" i="11" s="1"/>
  <c r="D16" i="11" a="1"/>
  <c r="D16" i="11" s="1"/>
  <c r="C16" i="11"/>
  <c r="W15" i="11" a="1"/>
  <c r="W15" i="11" s="1"/>
  <c r="V15" i="11" a="1"/>
  <c r="V15" i="11" s="1"/>
  <c r="U15" i="11" a="1"/>
  <c r="U15" i="11" s="1"/>
  <c r="T15" i="11" a="1"/>
  <c r="T15" i="11" s="1"/>
  <c r="S15" i="11" a="1"/>
  <c r="S15" i="11" s="1"/>
  <c r="R15" i="11" a="1"/>
  <c r="R15" i="11" s="1"/>
  <c r="Q15" i="11" a="1"/>
  <c r="Q15" i="11" s="1"/>
  <c r="P15" i="11" a="1"/>
  <c r="P15" i="11" s="1"/>
  <c r="O15" i="11" a="1"/>
  <c r="O15" i="11" s="1"/>
  <c r="N15" i="11" a="1"/>
  <c r="N15" i="11" s="1"/>
  <c r="M15" i="11" a="1"/>
  <c r="M15" i="11" s="1"/>
  <c r="L15" i="11" a="1"/>
  <c r="L15" i="11" s="1"/>
  <c r="K15" i="11" a="1"/>
  <c r="K15" i="11" s="1"/>
  <c r="J15" i="11" a="1"/>
  <c r="J15" i="11" s="1"/>
  <c r="I15" i="11" a="1"/>
  <c r="I15" i="11" s="1"/>
  <c r="H15" i="11" a="1"/>
  <c r="H15" i="11" s="1"/>
  <c r="G15" i="11" a="1"/>
  <c r="G15" i="11" s="1"/>
  <c r="F15" i="11" a="1"/>
  <c r="F15" i="11" s="1"/>
  <c r="E15" i="11" a="1"/>
  <c r="E15" i="11" s="1"/>
  <c r="D15" i="11" a="1"/>
  <c r="D15" i="11" s="1"/>
  <c r="C15" i="11"/>
  <c r="W14" i="11" a="1"/>
  <c r="W14" i="11" s="1"/>
  <c r="V14" i="11" a="1"/>
  <c r="V14" i="11" s="1"/>
  <c r="U14" i="11" a="1"/>
  <c r="U14" i="11" s="1"/>
  <c r="T14" i="11" a="1"/>
  <c r="T14" i="11" s="1"/>
  <c r="S14" i="11" a="1"/>
  <c r="S14" i="11" s="1"/>
  <c r="R14" i="11" a="1"/>
  <c r="R14" i="11" s="1"/>
  <c r="Q14" i="11" a="1"/>
  <c r="Q14" i="11" s="1"/>
  <c r="P14" i="11" a="1"/>
  <c r="P14" i="11" s="1"/>
  <c r="O14" i="11" a="1"/>
  <c r="O14" i="11" s="1"/>
  <c r="N14" i="11" a="1"/>
  <c r="N14" i="11" s="1"/>
  <c r="M14" i="11" a="1"/>
  <c r="M14" i="11" s="1"/>
  <c r="L14" i="11" a="1"/>
  <c r="L14" i="11" s="1"/>
  <c r="K14" i="11" a="1"/>
  <c r="K14" i="11" s="1"/>
  <c r="J14" i="11" a="1"/>
  <c r="J14" i="11" s="1"/>
  <c r="I14" i="11" a="1"/>
  <c r="I14" i="11" s="1"/>
  <c r="H14" i="11" a="1"/>
  <c r="H14" i="11" s="1"/>
  <c r="G14" i="11" a="1"/>
  <c r="G14" i="11" s="1"/>
  <c r="F14" i="11" a="1"/>
  <c r="F14" i="11" s="1"/>
  <c r="E14" i="11" a="1"/>
  <c r="E14" i="11" s="1"/>
  <c r="D14" i="11" a="1"/>
  <c r="D14" i="11" s="1"/>
  <c r="C14" i="11"/>
  <c r="W13" i="11" a="1"/>
  <c r="W13" i="11" s="1"/>
  <c r="V13" i="11" a="1"/>
  <c r="V13" i="11" s="1"/>
  <c r="U13" i="11" a="1"/>
  <c r="U13" i="11" s="1"/>
  <c r="T13" i="11" a="1"/>
  <c r="T13" i="11" s="1"/>
  <c r="S13" i="11" a="1"/>
  <c r="S13" i="11" s="1"/>
  <c r="R13" i="11" a="1"/>
  <c r="R13" i="11" s="1"/>
  <c r="Q13" i="11" a="1"/>
  <c r="Q13" i="11" s="1"/>
  <c r="P13" i="11" a="1"/>
  <c r="P13" i="11" s="1"/>
  <c r="O13" i="11" a="1"/>
  <c r="O13" i="11" s="1"/>
  <c r="N13" i="11" a="1"/>
  <c r="N13" i="11" s="1"/>
  <c r="M13" i="11" a="1"/>
  <c r="M13" i="11" s="1"/>
  <c r="L13" i="11" a="1"/>
  <c r="L13" i="11" s="1"/>
  <c r="K13" i="11" a="1"/>
  <c r="K13" i="11" s="1"/>
  <c r="J13" i="11" a="1"/>
  <c r="J13" i="11" s="1"/>
  <c r="I13" i="11" a="1"/>
  <c r="I13" i="11" s="1"/>
  <c r="H13" i="11" a="1"/>
  <c r="H13" i="11" s="1"/>
  <c r="G13" i="11" a="1"/>
  <c r="G13" i="11" s="1"/>
  <c r="F13" i="11" a="1"/>
  <c r="F13" i="11" s="1"/>
  <c r="E13" i="11" a="1"/>
  <c r="E13" i="11" s="1"/>
  <c r="D13" i="11" a="1"/>
  <c r="D13" i="11" s="1"/>
  <c r="C13" i="11"/>
  <c r="W12" i="11" a="1"/>
  <c r="W12" i="11" s="1"/>
  <c r="V12" i="11" a="1"/>
  <c r="V12" i="11" s="1"/>
  <c r="U12" i="11" a="1"/>
  <c r="U12" i="11" s="1"/>
  <c r="T12" i="11" a="1"/>
  <c r="T12" i="11" s="1"/>
  <c r="S12" i="11" a="1"/>
  <c r="S12" i="11" s="1"/>
  <c r="R12" i="11" a="1"/>
  <c r="R12" i="11" s="1"/>
  <c r="Q12" i="11" a="1"/>
  <c r="Q12" i="11" s="1"/>
  <c r="P12" i="11" a="1"/>
  <c r="P12" i="11" s="1"/>
  <c r="O12" i="11" a="1"/>
  <c r="O12" i="11" s="1"/>
  <c r="N12" i="11" a="1"/>
  <c r="N12" i="11" s="1"/>
  <c r="M12" i="11" a="1"/>
  <c r="M12" i="11" s="1"/>
  <c r="L12" i="11" a="1"/>
  <c r="L12" i="11" s="1"/>
  <c r="K12" i="11" a="1"/>
  <c r="K12" i="11" s="1"/>
  <c r="J12" i="11" a="1"/>
  <c r="J12" i="11" s="1"/>
  <c r="I12" i="11" a="1"/>
  <c r="I12" i="11" s="1"/>
  <c r="H12" i="11" a="1"/>
  <c r="H12" i="11" s="1"/>
  <c r="G12" i="11" a="1"/>
  <c r="G12" i="11" s="1"/>
  <c r="F12" i="11" a="1"/>
  <c r="F12" i="11" s="1"/>
  <c r="E12" i="11" a="1"/>
  <c r="E12" i="11" s="1"/>
  <c r="D12" i="11" a="1"/>
  <c r="D12" i="11" s="1"/>
  <c r="C12" i="11"/>
  <c r="W11" i="11" a="1"/>
  <c r="W11" i="11" s="1"/>
  <c r="V11" i="11" a="1"/>
  <c r="V11" i="11" s="1"/>
  <c r="U11" i="11" a="1"/>
  <c r="U11" i="11" s="1"/>
  <c r="T11" i="11" a="1"/>
  <c r="T11" i="11" s="1"/>
  <c r="S11" i="11" a="1"/>
  <c r="S11" i="11" s="1"/>
  <c r="R11" i="11" a="1"/>
  <c r="R11" i="11" s="1"/>
  <c r="Q11" i="11" a="1"/>
  <c r="Q11" i="11" s="1"/>
  <c r="P11" i="11" a="1"/>
  <c r="P11" i="11" s="1"/>
  <c r="O11" i="11" a="1"/>
  <c r="O11" i="11" s="1"/>
  <c r="N11" i="11" a="1"/>
  <c r="N11" i="11" s="1"/>
  <c r="M11" i="11" a="1"/>
  <c r="M11" i="11" s="1"/>
  <c r="L11" i="11" a="1"/>
  <c r="L11" i="11" s="1"/>
  <c r="K11" i="11" a="1"/>
  <c r="K11" i="11" s="1"/>
  <c r="J11" i="11" a="1"/>
  <c r="J11" i="11" s="1"/>
  <c r="I11" i="11" a="1"/>
  <c r="I11" i="11" s="1"/>
  <c r="H11" i="11" a="1"/>
  <c r="H11" i="11" s="1"/>
  <c r="G11" i="11" a="1"/>
  <c r="G11" i="11" s="1"/>
  <c r="F11" i="11" a="1"/>
  <c r="F11" i="11" s="1"/>
  <c r="E11" i="11" a="1"/>
  <c r="E11" i="11" s="1"/>
  <c r="D11" i="11" a="1"/>
  <c r="D11" i="11" s="1"/>
  <c r="C11" i="11"/>
  <c r="W10" i="11" a="1"/>
  <c r="W10" i="11" s="1"/>
  <c r="V10" i="11" a="1"/>
  <c r="V10" i="11" s="1"/>
  <c r="U10" i="11" a="1"/>
  <c r="U10" i="11" s="1"/>
  <c r="T10" i="11" a="1"/>
  <c r="T10" i="11" s="1"/>
  <c r="S10" i="11" a="1"/>
  <c r="S10" i="11" s="1"/>
  <c r="R10" i="11" a="1"/>
  <c r="R10" i="11" s="1"/>
  <c r="Q10" i="11" a="1"/>
  <c r="Q10" i="11" s="1"/>
  <c r="P10" i="11" a="1"/>
  <c r="P10" i="11" s="1"/>
  <c r="O10" i="11" a="1"/>
  <c r="O10" i="11" s="1"/>
  <c r="N10" i="11" a="1"/>
  <c r="N10" i="11" s="1"/>
  <c r="M10" i="11" a="1"/>
  <c r="M10" i="11" s="1"/>
  <c r="L10" i="11" a="1"/>
  <c r="L10" i="11" s="1"/>
  <c r="K10" i="11" a="1"/>
  <c r="K10" i="11" s="1"/>
  <c r="J10" i="11" a="1"/>
  <c r="J10" i="11" s="1"/>
  <c r="I10" i="11" a="1"/>
  <c r="I10" i="11" s="1"/>
  <c r="H10" i="11" a="1"/>
  <c r="H10" i="11" s="1"/>
  <c r="G10" i="11" a="1"/>
  <c r="G10" i="11" s="1"/>
  <c r="F10" i="11" a="1"/>
  <c r="F10" i="11" s="1"/>
  <c r="E10" i="11" a="1"/>
  <c r="E10" i="11" s="1"/>
  <c r="D10" i="11" a="1"/>
  <c r="D10" i="11" s="1"/>
  <c r="C10" i="11"/>
  <c r="W9" i="11" a="1"/>
  <c r="W9" i="11" s="1"/>
  <c r="V9" i="11" a="1"/>
  <c r="V9" i="11" s="1"/>
  <c r="U9" i="11" a="1"/>
  <c r="U9" i="11" s="1"/>
  <c r="T9" i="11" a="1"/>
  <c r="T9" i="11" s="1"/>
  <c r="S9" i="11" a="1"/>
  <c r="S9" i="11" s="1"/>
  <c r="R9" i="11" a="1"/>
  <c r="R9" i="11" s="1"/>
  <c r="Q9" i="11" a="1"/>
  <c r="Q9" i="11" s="1"/>
  <c r="P9" i="11" a="1"/>
  <c r="P9" i="11" s="1"/>
  <c r="O9" i="11" a="1"/>
  <c r="O9" i="11" s="1"/>
  <c r="N9" i="11" a="1"/>
  <c r="N9" i="11" s="1"/>
  <c r="M9" i="11" a="1"/>
  <c r="M9" i="11" s="1"/>
  <c r="L9" i="11" a="1"/>
  <c r="L9" i="11" s="1"/>
  <c r="K9" i="11" a="1"/>
  <c r="K9" i="11" s="1"/>
  <c r="J9" i="11" a="1"/>
  <c r="J9" i="11" s="1"/>
  <c r="I9" i="11" a="1"/>
  <c r="I9" i="11" s="1"/>
  <c r="H9" i="11" a="1"/>
  <c r="H9" i="11" s="1"/>
  <c r="G9" i="11" a="1"/>
  <c r="G9" i="11" s="1"/>
  <c r="F9" i="11" a="1"/>
  <c r="F9" i="11" s="1"/>
  <c r="E9" i="11" a="1"/>
  <c r="E9" i="11" s="1"/>
  <c r="D9" i="11" a="1"/>
  <c r="D9" i="11" s="1"/>
  <c r="C9" i="11"/>
  <c r="W8" i="11" a="1"/>
  <c r="W8" i="11" s="1"/>
  <c r="V8" i="11" a="1"/>
  <c r="V8" i="11" s="1"/>
  <c r="U8" i="11" a="1"/>
  <c r="U8" i="11" s="1"/>
  <c r="T8" i="11" a="1"/>
  <c r="T8" i="11" s="1"/>
  <c r="S8" i="11" a="1"/>
  <c r="S8" i="11" s="1"/>
  <c r="R8" i="11" a="1"/>
  <c r="R8" i="11" s="1"/>
  <c r="Q8" i="11" a="1"/>
  <c r="Q8" i="11" s="1"/>
  <c r="P8" i="11" a="1"/>
  <c r="P8" i="11" s="1"/>
  <c r="O8" i="11" a="1"/>
  <c r="O8" i="11" s="1"/>
  <c r="N8" i="11" a="1"/>
  <c r="N8" i="11" s="1"/>
  <c r="M8" i="11" a="1"/>
  <c r="M8" i="11" s="1"/>
  <c r="L8" i="11" a="1"/>
  <c r="L8" i="11" s="1"/>
  <c r="K8" i="11" a="1"/>
  <c r="K8" i="11" s="1"/>
  <c r="J8" i="11" a="1"/>
  <c r="J8" i="11" s="1"/>
  <c r="I8" i="11" a="1"/>
  <c r="I8" i="11" s="1"/>
  <c r="H8" i="11" a="1"/>
  <c r="H8" i="11" s="1"/>
  <c r="G8" i="11" a="1"/>
  <c r="G8" i="11" s="1"/>
  <c r="F8" i="11" a="1"/>
  <c r="F8" i="11" s="1"/>
  <c r="E8" i="11" a="1"/>
  <c r="E8" i="11" s="1"/>
  <c r="D8" i="11" a="1"/>
  <c r="D8" i="11" s="1"/>
  <c r="C8" i="11"/>
  <c r="W7" i="11" a="1"/>
  <c r="W7" i="11" s="1"/>
  <c r="V7" i="11" a="1"/>
  <c r="V7" i="11" s="1"/>
  <c r="U7" i="11" a="1"/>
  <c r="U7" i="11" s="1"/>
  <c r="T7" i="11" a="1"/>
  <c r="T7" i="11" s="1"/>
  <c r="S7" i="11" a="1"/>
  <c r="S7" i="11" s="1"/>
  <c r="R7" i="11" a="1"/>
  <c r="R7" i="11" s="1"/>
  <c r="Q7" i="11" a="1"/>
  <c r="Q7" i="11" s="1"/>
  <c r="P7" i="11" a="1"/>
  <c r="P7" i="11" s="1"/>
  <c r="O7" i="11" a="1"/>
  <c r="O7" i="11" s="1"/>
  <c r="N7" i="11" a="1"/>
  <c r="N7" i="11" s="1"/>
  <c r="M7" i="11" a="1"/>
  <c r="M7" i="11" s="1"/>
  <c r="L7" i="11" a="1"/>
  <c r="L7" i="11" s="1"/>
  <c r="K7" i="11" a="1"/>
  <c r="K7" i="11" s="1"/>
  <c r="J7" i="11" a="1"/>
  <c r="J7" i="11" s="1"/>
  <c r="I7" i="11" a="1"/>
  <c r="I7" i="11" s="1"/>
  <c r="H7" i="11" a="1"/>
  <c r="H7" i="11" s="1"/>
  <c r="G7" i="11" a="1"/>
  <c r="G7" i="11" s="1"/>
  <c r="F7" i="11" a="1"/>
  <c r="F7" i="11" s="1"/>
  <c r="E7" i="11" a="1"/>
  <c r="E7" i="11" s="1"/>
  <c r="D7" i="11" a="1"/>
  <c r="D7" i="11" s="1"/>
  <c r="C7" i="11"/>
  <c r="W6" i="11" a="1"/>
  <c r="W6" i="11" s="1"/>
  <c r="V6" i="11" a="1"/>
  <c r="V6" i="11" s="1"/>
  <c r="U6" i="11" a="1"/>
  <c r="U6" i="11" s="1"/>
  <c r="T6" i="11" a="1"/>
  <c r="T6" i="11" s="1"/>
  <c r="S6" i="11" a="1"/>
  <c r="S6" i="11" s="1"/>
  <c r="R6" i="11" a="1"/>
  <c r="R6" i="11" s="1"/>
  <c r="Q6" i="11" a="1"/>
  <c r="Q6" i="11" s="1"/>
  <c r="P6" i="11" a="1"/>
  <c r="P6" i="11" s="1"/>
  <c r="O6" i="11" a="1"/>
  <c r="O6" i="11" s="1"/>
  <c r="N6" i="11" a="1"/>
  <c r="N6" i="11" s="1"/>
  <c r="M6" i="11" a="1"/>
  <c r="M6" i="11" s="1"/>
  <c r="L6" i="11" a="1"/>
  <c r="L6" i="11" s="1"/>
  <c r="K6" i="11" a="1"/>
  <c r="K6" i="11" s="1"/>
  <c r="J6" i="11" a="1"/>
  <c r="J6" i="11" s="1"/>
  <c r="I6" i="11" a="1"/>
  <c r="I6" i="11" s="1"/>
  <c r="H6" i="11" a="1"/>
  <c r="H6" i="11" s="1"/>
  <c r="G6" i="11" a="1"/>
  <c r="G6" i="11" s="1"/>
  <c r="F6" i="11" a="1"/>
  <c r="F6" i="11" s="1"/>
  <c r="E6" i="11" a="1"/>
  <c r="E6" i="11" s="1"/>
  <c r="D6" i="11" a="1"/>
  <c r="D6" i="11" s="1"/>
  <c r="C6" i="11"/>
  <c r="W5" i="11" a="1"/>
  <c r="W5" i="11" s="1"/>
  <c r="V5" i="11" a="1"/>
  <c r="V5" i="11" s="1"/>
  <c r="U5" i="11" a="1"/>
  <c r="U5" i="11" s="1"/>
  <c r="T5" i="11" a="1"/>
  <c r="T5" i="11" s="1"/>
  <c r="S5" i="11" a="1"/>
  <c r="S5" i="11" s="1"/>
  <c r="R5" i="11" a="1"/>
  <c r="R5" i="11" s="1"/>
  <c r="Q5" i="11" a="1"/>
  <c r="Q5" i="11" s="1"/>
  <c r="P5" i="11" a="1"/>
  <c r="P5" i="11" s="1"/>
  <c r="O5" i="11" a="1"/>
  <c r="O5" i="11" s="1"/>
  <c r="N5" i="11" a="1"/>
  <c r="N5" i="11" s="1"/>
  <c r="M5" i="11" a="1"/>
  <c r="M5" i="11" s="1"/>
  <c r="L5" i="11" a="1"/>
  <c r="L5" i="11" s="1"/>
  <c r="K5" i="11" a="1"/>
  <c r="K5" i="11" s="1"/>
  <c r="J5" i="11" a="1"/>
  <c r="J5" i="11" s="1"/>
  <c r="I5" i="11" a="1"/>
  <c r="I5" i="11" s="1"/>
  <c r="H5" i="11" a="1"/>
  <c r="H5" i="11" s="1"/>
  <c r="G5" i="11" a="1"/>
  <c r="G5" i="11" s="1"/>
  <c r="F5" i="11" a="1"/>
  <c r="F5" i="11" s="1"/>
  <c r="E5" i="11" a="1"/>
  <c r="E5" i="11" s="1"/>
  <c r="D5" i="11" a="1"/>
  <c r="D5" i="11" s="1"/>
  <c r="C5" i="11"/>
  <c r="C4" i="11"/>
  <c r="W21" i="8" a="1"/>
  <c r="W21" i="8" s="1"/>
  <c r="V21" i="8" a="1"/>
  <c r="V21" i="8" s="1"/>
  <c r="U21" i="8" a="1"/>
  <c r="U21" i="8" s="1"/>
  <c r="T21" i="8" a="1"/>
  <c r="T21" i="8" s="1"/>
  <c r="S21" i="8" a="1"/>
  <c r="S21" i="8" s="1"/>
  <c r="R21" i="8" a="1"/>
  <c r="R21" i="8" s="1"/>
  <c r="Q21" i="8" a="1"/>
  <c r="Q21" i="8" s="1"/>
  <c r="P21" i="8" a="1"/>
  <c r="P21" i="8" s="1"/>
  <c r="O21" i="8" a="1"/>
  <c r="O21" i="8" s="1"/>
  <c r="N21" i="8" a="1"/>
  <c r="N21" i="8" s="1"/>
  <c r="M21" i="8" a="1"/>
  <c r="M21" i="8" s="1"/>
  <c r="L21" i="8" a="1"/>
  <c r="L21" i="8" s="1"/>
  <c r="K21" i="8" a="1"/>
  <c r="K21" i="8" s="1"/>
  <c r="J21" i="8" a="1"/>
  <c r="J21" i="8" s="1"/>
  <c r="I21" i="8" a="1"/>
  <c r="I21" i="8" s="1"/>
  <c r="H21" i="8" a="1"/>
  <c r="H21" i="8" s="1"/>
  <c r="G21" i="8" a="1"/>
  <c r="G21" i="8" s="1"/>
  <c r="F21" i="8" a="1"/>
  <c r="F21" i="8" s="1"/>
  <c r="E21" i="8" a="1"/>
  <c r="E21" i="8" s="1"/>
  <c r="D21" i="8" a="1"/>
  <c r="D21" i="8" s="1"/>
  <c r="C21" i="8"/>
  <c r="W20" i="8" a="1"/>
  <c r="W20" i="8" s="1"/>
  <c r="V20" i="8" a="1"/>
  <c r="V20" i="8" s="1"/>
  <c r="U20" i="8" a="1"/>
  <c r="U20" i="8" s="1"/>
  <c r="T20" i="8" a="1"/>
  <c r="T20" i="8" s="1"/>
  <c r="S20" i="8" a="1"/>
  <c r="S20" i="8" s="1"/>
  <c r="R20" i="8" a="1"/>
  <c r="R20" i="8" s="1"/>
  <c r="Q20" i="8" a="1"/>
  <c r="Q20" i="8" s="1"/>
  <c r="P20" i="8" a="1"/>
  <c r="P20" i="8" s="1"/>
  <c r="O20" i="8" a="1"/>
  <c r="O20" i="8" s="1"/>
  <c r="N20" i="8" a="1"/>
  <c r="N20" i="8" s="1"/>
  <c r="M20" i="8" a="1"/>
  <c r="M20" i="8" s="1"/>
  <c r="L20" i="8" a="1"/>
  <c r="L20" i="8" s="1"/>
  <c r="K20" i="8" a="1"/>
  <c r="K20" i="8" s="1"/>
  <c r="J20" i="8" a="1"/>
  <c r="J20" i="8" s="1"/>
  <c r="I20" i="8" a="1"/>
  <c r="I20" i="8" s="1"/>
  <c r="H20" i="8" a="1"/>
  <c r="H20" i="8" s="1"/>
  <c r="G20" i="8" a="1"/>
  <c r="G20" i="8" s="1"/>
  <c r="F20" i="8" a="1"/>
  <c r="F20" i="8" s="1"/>
  <c r="E20" i="8" a="1"/>
  <c r="E20" i="8" s="1"/>
  <c r="D20" i="8" a="1"/>
  <c r="D20" i="8" s="1"/>
  <c r="C20" i="8"/>
  <c r="W19" i="8" a="1"/>
  <c r="W19" i="8" s="1"/>
  <c r="V19" i="8" a="1"/>
  <c r="V19" i="8" s="1"/>
  <c r="U19" i="8" a="1"/>
  <c r="U19" i="8" s="1"/>
  <c r="T19" i="8" a="1"/>
  <c r="T19" i="8" s="1"/>
  <c r="S19" i="8" a="1"/>
  <c r="S19" i="8" s="1"/>
  <c r="R19" i="8" a="1"/>
  <c r="R19" i="8" s="1"/>
  <c r="Q19" i="8" a="1"/>
  <c r="Q19" i="8" s="1"/>
  <c r="P19" i="8" a="1"/>
  <c r="P19" i="8" s="1"/>
  <c r="O19" i="8" a="1"/>
  <c r="O19" i="8" s="1"/>
  <c r="N19" i="8" a="1"/>
  <c r="N19" i="8" s="1"/>
  <c r="M19" i="8" a="1"/>
  <c r="M19" i="8" s="1"/>
  <c r="L19" i="8" a="1"/>
  <c r="L19" i="8" s="1"/>
  <c r="K19" i="8" a="1"/>
  <c r="K19" i="8" s="1"/>
  <c r="J19" i="8" a="1"/>
  <c r="J19" i="8" s="1"/>
  <c r="I19" i="8" a="1"/>
  <c r="I19" i="8" s="1"/>
  <c r="H19" i="8" a="1"/>
  <c r="H19" i="8" s="1"/>
  <c r="G19" i="8" a="1"/>
  <c r="G19" i="8" s="1"/>
  <c r="F19" i="8" a="1"/>
  <c r="F19" i="8" s="1"/>
  <c r="E19" i="8" a="1"/>
  <c r="E19" i="8" s="1"/>
  <c r="D19" i="8" a="1"/>
  <c r="D19" i="8" s="1"/>
  <c r="C19" i="8"/>
  <c r="W18" i="8" a="1"/>
  <c r="W18" i="8" s="1"/>
  <c r="V18" i="8" a="1"/>
  <c r="V18" i="8" s="1"/>
  <c r="U18" i="8" a="1"/>
  <c r="U18" i="8" s="1"/>
  <c r="T18" i="8" a="1"/>
  <c r="T18" i="8" s="1"/>
  <c r="S18" i="8" a="1"/>
  <c r="S18" i="8" s="1"/>
  <c r="R18" i="8" a="1"/>
  <c r="R18" i="8" s="1"/>
  <c r="Q18" i="8" a="1"/>
  <c r="Q18" i="8" s="1"/>
  <c r="P18" i="8" a="1"/>
  <c r="P18" i="8" s="1"/>
  <c r="O18" i="8" a="1"/>
  <c r="O18" i="8" s="1"/>
  <c r="N18" i="8" a="1"/>
  <c r="N18" i="8" s="1"/>
  <c r="M18" i="8" a="1"/>
  <c r="M18" i="8" s="1"/>
  <c r="L18" i="8" a="1"/>
  <c r="L18" i="8" s="1"/>
  <c r="K18" i="8" a="1"/>
  <c r="K18" i="8" s="1"/>
  <c r="J18" i="8" a="1"/>
  <c r="J18" i="8" s="1"/>
  <c r="I18" i="8" a="1"/>
  <c r="I18" i="8" s="1"/>
  <c r="H18" i="8" a="1"/>
  <c r="H18" i="8" s="1"/>
  <c r="G18" i="8" a="1"/>
  <c r="G18" i="8" s="1"/>
  <c r="F18" i="8" a="1"/>
  <c r="F18" i="8" s="1"/>
  <c r="E18" i="8" a="1"/>
  <c r="E18" i="8" s="1"/>
  <c r="D18" i="8" a="1"/>
  <c r="D18" i="8" s="1"/>
  <c r="C18" i="8"/>
  <c r="W17" i="8" a="1"/>
  <c r="W17" i="8" s="1"/>
  <c r="V17" i="8" a="1"/>
  <c r="V17" i="8" s="1"/>
  <c r="U17" i="8" a="1"/>
  <c r="U17" i="8" s="1"/>
  <c r="T17" i="8" a="1"/>
  <c r="T17" i="8" s="1"/>
  <c r="S17" i="8" a="1"/>
  <c r="S17" i="8" s="1"/>
  <c r="R17" i="8" a="1"/>
  <c r="R17" i="8" s="1"/>
  <c r="Q17" i="8" a="1"/>
  <c r="Q17" i="8" s="1"/>
  <c r="P17" i="8" a="1"/>
  <c r="P17" i="8" s="1"/>
  <c r="O17" i="8" a="1"/>
  <c r="O17" i="8" s="1"/>
  <c r="N17" i="8" a="1"/>
  <c r="N17" i="8" s="1"/>
  <c r="M17" i="8" a="1"/>
  <c r="M17" i="8" s="1"/>
  <c r="L17" i="8" a="1"/>
  <c r="L17" i="8" s="1"/>
  <c r="K17" i="8" a="1"/>
  <c r="K17" i="8" s="1"/>
  <c r="J17" i="8" a="1"/>
  <c r="J17" i="8" s="1"/>
  <c r="I17" i="8" a="1"/>
  <c r="I17" i="8" s="1"/>
  <c r="H17" i="8" a="1"/>
  <c r="H17" i="8" s="1"/>
  <c r="G17" i="8" a="1"/>
  <c r="G17" i="8" s="1"/>
  <c r="F17" i="8" a="1"/>
  <c r="F17" i="8" s="1"/>
  <c r="E17" i="8" a="1"/>
  <c r="E17" i="8" s="1"/>
  <c r="D17" i="8" a="1"/>
  <c r="D17" i="8" s="1"/>
  <c r="C17" i="8"/>
  <c r="W16" i="8" a="1"/>
  <c r="W16" i="8" s="1"/>
  <c r="V16" i="8" a="1"/>
  <c r="V16" i="8" s="1"/>
  <c r="U16" i="8" a="1"/>
  <c r="U16" i="8" s="1"/>
  <c r="T16" i="8" a="1"/>
  <c r="T16" i="8" s="1"/>
  <c r="S16" i="8" a="1"/>
  <c r="S16" i="8" s="1"/>
  <c r="R16" i="8" a="1"/>
  <c r="R16" i="8" s="1"/>
  <c r="Q16" i="8" a="1"/>
  <c r="Q16" i="8" s="1"/>
  <c r="P16" i="8" a="1"/>
  <c r="P16" i="8" s="1"/>
  <c r="O16" i="8" a="1"/>
  <c r="O16" i="8" s="1"/>
  <c r="N16" i="8" a="1"/>
  <c r="N16" i="8" s="1"/>
  <c r="M16" i="8" a="1"/>
  <c r="M16" i="8" s="1"/>
  <c r="L16" i="8" a="1"/>
  <c r="L16" i="8" s="1"/>
  <c r="K16" i="8" a="1"/>
  <c r="K16" i="8" s="1"/>
  <c r="J16" i="8" a="1"/>
  <c r="J16" i="8" s="1"/>
  <c r="I16" i="8" a="1"/>
  <c r="I16" i="8" s="1"/>
  <c r="H16" i="8" a="1"/>
  <c r="H16" i="8" s="1"/>
  <c r="G16" i="8" a="1"/>
  <c r="G16" i="8" s="1"/>
  <c r="F16" i="8" a="1"/>
  <c r="F16" i="8" s="1"/>
  <c r="E16" i="8" a="1"/>
  <c r="E16" i="8" s="1"/>
  <c r="D16" i="8" a="1"/>
  <c r="D16" i="8" s="1"/>
  <c r="C16" i="8"/>
  <c r="W15" i="8" a="1"/>
  <c r="W15" i="8" s="1"/>
  <c r="V15" i="8" a="1"/>
  <c r="V15" i="8" s="1"/>
  <c r="U15" i="8" a="1"/>
  <c r="U15" i="8" s="1"/>
  <c r="T15" i="8" a="1"/>
  <c r="T15" i="8" s="1"/>
  <c r="S15" i="8" a="1"/>
  <c r="S15" i="8" s="1"/>
  <c r="R15" i="8" a="1"/>
  <c r="R15" i="8" s="1"/>
  <c r="Q15" i="8" a="1"/>
  <c r="Q15" i="8" s="1"/>
  <c r="P15" i="8" a="1"/>
  <c r="P15" i="8" s="1"/>
  <c r="O15" i="8" a="1"/>
  <c r="O15" i="8" s="1"/>
  <c r="N15" i="8" a="1"/>
  <c r="N15" i="8" s="1"/>
  <c r="M15" i="8" a="1"/>
  <c r="M15" i="8" s="1"/>
  <c r="L15" i="8" a="1"/>
  <c r="L15" i="8" s="1"/>
  <c r="K15" i="8" a="1"/>
  <c r="K15" i="8" s="1"/>
  <c r="J15" i="8" a="1"/>
  <c r="J15" i="8" s="1"/>
  <c r="I15" i="8" a="1"/>
  <c r="I15" i="8" s="1"/>
  <c r="H15" i="8" a="1"/>
  <c r="H15" i="8" s="1"/>
  <c r="G15" i="8" a="1"/>
  <c r="G15" i="8" s="1"/>
  <c r="F15" i="8" a="1"/>
  <c r="F15" i="8" s="1"/>
  <c r="E15" i="8" a="1"/>
  <c r="E15" i="8" s="1"/>
  <c r="D15" i="8" a="1"/>
  <c r="D15" i="8" s="1"/>
  <c r="C15" i="8"/>
  <c r="W14" i="8" a="1"/>
  <c r="W14" i="8" s="1"/>
  <c r="V14" i="8" a="1"/>
  <c r="V14" i="8" s="1"/>
  <c r="U14" i="8" a="1"/>
  <c r="U14" i="8" s="1"/>
  <c r="T14" i="8" a="1"/>
  <c r="T14" i="8" s="1"/>
  <c r="S14" i="8" a="1"/>
  <c r="S14" i="8" s="1"/>
  <c r="R14" i="8" a="1"/>
  <c r="R14" i="8" s="1"/>
  <c r="Q14" i="8" a="1"/>
  <c r="Q14" i="8" s="1"/>
  <c r="P14" i="8" a="1"/>
  <c r="P14" i="8" s="1"/>
  <c r="O14" i="8" a="1"/>
  <c r="O14" i="8" s="1"/>
  <c r="N14" i="8" a="1"/>
  <c r="N14" i="8" s="1"/>
  <c r="M14" i="8" a="1"/>
  <c r="M14" i="8" s="1"/>
  <c r="L14" i="8" a="1"/>
  <c r="L14" i="8" s="1"/>
  <c r="K14" i="8" a="1"/>
  <c r="K14" i="8" s="1"/>
  <c r="J14" i="8" a="1"/>
  <c r="J14" i="8" s="1"/>
  <c r="I14" i="8" a="1"/>
  <c r="I14" i="8" s="1"/>
  <c r="H14" i="8" a="1"/>
  <c r="H14" i="8" s="1"/>
  <c r="G14" i="8" a="1"/>
  <c r="G14" i="8" s="1"/>
  <c r="F14" i="8" a="1"/>
  <c r="F14" i="8" s="1"/>
  <c r="E14" i="8" a="1"/>
  <c r="E14" i="8" s="1"/>
  <c r="D14" i="8" a="1"/>
  <c r="D14" i="8" s="1"/>
  <c r="C14" i="8"/>
  <c r="W13" i="8" a="1"/>
  <c r="W13" i="8" s="1"/>
  <c r="V13" i="8" a="1"/>
  <c r="V13" i="8" s="1"/>
  <c r="U13" i="8" a="1"/>
  <c r="U13" i="8" s="1"/>
  <c r="T13" i="8" a="1"/>
  <c r="T13" i="8" s="1"/>
  <c r="S13" i="8" a="1"/>
  <c r="S13" i="8" s="1"/>
  <c r="R13" i="8" a="1"/>
  <c r="R13" i="8" s="1"/>
  <c r="Q13" i="8" a="1"/>
  <c r="Q13" i="8" s="1"/>
  <c r="P13" i="8" a="1"/>
  <c r="P13" i="8" s="1"/>
  <c r="O13" i="8" a="1"/>
  <c r="O13" i="8" s="1"/>
  <c r="N13" i="8" a="1"/>
  <c r="N13" i="8" s="1"/>
  <c r="M13" i="8" a="1"/>
  <c r="M13" i="8" s="1"/>
  <c r="L13" i="8" a="1"/>
  <c r="L13" i="8" s="1"/>
  <c r="K13" i="8" a="1"/>
  <c r="K13" i="8" s="1"/>
  <c r="J13" i="8" a="1"/>
  <c r="J13" i="8" s="1"/>
  <c r="I13" i="8" a="1"/>
  <c r="I13" i="8" s="1"/>
  <c r="H13" i="8" a="1"/>
  <c r="H13" i="8" s="1"/>
  <c r="G13" i="8" a="1"/>
  <c r="G13" i="8" s="1"/>
  <c r="F13" i="8" a="1"/>
  <c r="F13" i="8" s="1"/>
  <c r="E13" i="8" a="1"/>
  <c r="E13" i="8" s="1"/>
  <c r="D13" i="8" a="1"/>
  <c r="D13" i="8" s="1"/>
  <c r="C13" i="8"/>
  <c r="W12" i="8" a="1"/>
  <c r="W12" i="8" s="1"/>
  <c r="V12" i="8" a="1"/>
  <c r="V12" i="8" s="1"/>
  <c r="U12" i="8" a="1"/>
  <c r="U12" i="8" s="1"/>
  <c r="T12" i="8" a="1"/>
  <c r="T12" i="8" s="1"/>
  <c r="S12" i="8" a="1"/>
  <c r="S12" i="8" s="1"/>
  <c r="R12" i="8" a="1"/>
  <c r="R12" i="8" s="1"/>
  <c r="Q12" i="8" a="1"/>
  <c r="Q12" i="8" s="1"/>
  <c r="P12" i="8" a="1"/>
  <c r="P12" i="8" s="1"/>
  <c r="O12" i="8" a="1"/>
  <c r="O12" i="8" s="1"/>
  <c r="N12" i="8" a="1"/>
  <c r="N12" i="8" s="1"/>
  <c r="M12" i="8" a="1"/>
  <c r="M12" i="8" s="1"/>
  <c r="L12" i="8" a="1"/>
  <c r="L12" i="8" s="1"/>
  <c r="K12" i="8" a="1"/>
  <c r="K12" i="8" s="1"/>
  <c r="J12" i="8" a="1"/>
  <c r="J12" i="8" s="1"/>
  <c r="I12" i="8" a="1"/>
  <c r="I12" i="8" s="1"/>
  <c r="H12" i="8" a="1"/>
  <c r="H12" i="8" s="1"/>
  <c r="G12" i="8" a="1"/>
  <c r="G12" i="8" s="1"/>
  <c r="F12" i="8" a="1"/>
  <c r="F12" i="8" s="1"/>
  <c r="E12" i="8" a="1"/>
  <c r="E12" i="8" s="1"/>
  <c r="D12" i="8" a="1"/>
  <c r="D12" i="8" s="1"/>
  <c r="C12" i="8"/>
  <c r="W11" i="8" a="1"/>
  <c r="W11" i="8" s="1"/>
  <c r="V11" i="8" a="1"/>
  <c r="V11" i="8" s="1"/>
  <c r="U11" i="8" a="1"/>
  <c r="U11" i="8" s="1"/>
  <c r="T11" i="8" a="1"/>
  <c r="T11" i="8" s="1"/>
  <c r="S11" i="8" a="1"/>
  <c r="S11" i="8" s="1"/>
  <c r="R11" i="8" a="1"/>
  <c r="R11" i="8" s="1"/>
  <c r="Q11" i="8" a="1"/>
  <c r="Q11" i="8" s="1"/>
  <c r="P11" i="8" a="1"/>
  <c r="P11" i="8" s="1"/>
  <c r="O11" i="8" a="1"/>
  <c r="O11" i="8" s="1"/>
  <c r="N11" i="8" a="1"/>
  <c r="N11" i="8" s="1"/>
  <c r="M11" i="8" a="1"/>
  <c r="M11" i="8" s="1"/>
  <c r="L11" i="8" a="1"/>
  <c r="L11" i="8" s="1"/>
  <c r="K11" i="8" a="1"/>
  <c r="K11" i="8" s="1"/>
  <c r="J11" i="8" a="1"/>
  <c r="J11" i="8" s="1"/>
  <c r="I11" i="8" a="1"/>
  <c r="I11" i="8" s="1"/>
  <c r="H11" i="8" a="1"/>
  <c r="H11" i="8" s="1"/>
  <c r="G11" i="8" a="1"/>
  <c r="G11" i="8" s="1"/>
  <c r="F11" i="8" a="1"/>
  <c r="F11" i="8" s="1"/>
  <c r="E11" i="8" a="1"/>
  <c r="E11" i="8" s="1"/>
  <c r="D11" i="8" a="1"/>
  <c r="D11" i="8" s="1"/>
  <c r="C11" i="8"/>
  <c r="W10" i="8" a="1"/>
  <c r="W10" i="8" s="1"/>
  <c r="V10" i="8" a="1"/>
  <c r="V10" i="8" s="1"/>
  <c r="U10" i="8" a="1"/>
  <c r="U10" i="8" s="1"/>
  <c r="T10" i="8" a="1"/>
  <c r="T10" i="8" s="1"/>
  <c r="S10" i="8" a="1"/>
  <c r="S10" i="8" s="1"/>
  <c r="R10" i="8" a="1"/>
  <c r="R10" i="8" s="1"/>
  <c r="Q10" i="8" a="1"/>
  <c r="Q10" i="8" s="1"/>
  <c r="P10" i="8" a="1"/>
  <c r="P10" i="8" s="1"/>
  <c r="O10" i="8" a="1"/>
  <c r="O10" i="8" s="1"/>
  <c r="N10" i="8" a="1"/>
  <c r="N10" i="8" s="1"/>
  <c r="M10" i="8" a="1"/>
  <c r="M10" i="8" s="1"/>
  <c r="L10" i="8" a="1"/>
  <c r="L10" i="8" s="1"/>
  <c r="K10" i="8" a="1"/>
  <c r="K10" i="8" s="1"/>
  <c r="J10" i="8" a="1"/>
  <c r="J10" i="8" s="1"/>
  <c r="I10" i="8" a="1"/>
  <c r="I10" i="8" s="1"/>
  <c r="H10" i="8" a="1"/>
  <c r="H10" i="8" s="1"/>
  <c r="G10" i="8" a="1"/>
  <c r="G10" i="8" s="1"/>
  <c r="F10" i="8" a="1"/>
  <c r="F10" i="8" s="1"/>
  <c r="E10" i="8" a="1"/>
  <c r="E10" i="8" s="1"/>
  <c r="D10" i="8" a="1"/>
  <c r="D10" i="8" s="1"/>
  <c r="C10" i="8"/>
  <c r="W9" i="8" a="1"/>
  <c r="W9" i="8" s="1"/>
  <c r="V9" i="8" a="1"/>
  <c r="V9" i="8" s="1"/>
  <c r="U9" i="8" a="1"/>
  <c r="U9" i="8" s="1"/>
  <c r="T9" i="8" a="1"/>
  <c r="T9" i="8" s="1"/>
  <c r="S9" i="8" a="1"/>
  <c r="S9" i="8" s="1"/>
  <c r="R9" i="8" a="1"/>
  <c r="R9" i="8" s="1"/>
  <c r="Q9" i="8" a="1"/>
  <c r="Q9" i="8" s="1"/>
  <c r="P9" i="8" a="1"/>
  <c r="P9" i="8" s="1"/>
  <c r="O9" i="8" a="1"/>
  <c r="O9" i="8" s="1"/>
  <c r="N9" i="8" a="1"/>
  <c r="N9" i="8" s="1"/>
  <c r="M9" i="8" a="1"/>
  <c r="M9" i="8" s="1"/>
  <c r="L9" i="8" a="1"/>
  <c r="L9" i="8" s="1"/>
  <c r="K9" i="8" a="1"/>
  <c r="K9" i="8" s="1"/>
  <c r="J9" i="8" a="1"/>
  <c r="J9" i="8" s="1"/>
  <c r="I9" i="8" a="1"/>
  <c r="I9" i="8" s="1"/>
  <c r="H9" i="8" a="1"/>
  <c r="H9" i="8" s="1"/>
  <c r="G9" i="8" a="1"/>
  <c r="G9" i="8" s="1"/>
  <c r="F9" i="8" a="1"/>
  <c r="F9" i="8" s="1"/>
  <c r="E9" i="8" a="1"/>
  <c r="E9" i="8" s="1"/>
  <c r="D9" i="8" a="1"/>
  <c r="D9" i="8" s="1"/>
  <c r="C9" i="8"/>
  <c r="C8" i="8"/>
  <c r="C7" i="8"/>
  <c r="C6" i="8"/>
  <c r="C5" i="8"/>
  <c r="C4" i="8"/>
  <c r="W21" i="7" a="1"/>
  <c r="W21" i="7" s="1"/>
  <c r="V21" i="7" a="1"/>
  <c r="V21" i="7" s="1"/>
  <c r="U21" i="7" a="1"/>
  <c r="U21" i="7" s="1"/>
  <c r="T21" i="7" a="1"/>
  <c r="T21" i="7" s="1"/>
  <c r="S21" i="7" a="1"/>
  <c r="S21" i="7" s="1"/>
  <c r="R21" i="7" a="1"/>
  <c r="R21" i="7" s="1"/>
  <c r="Q21" i="7" a="1"/>
  <c r="Q21" i="7" s="1"/>
  <c r="P21" i="7" a="1"/>
  <c r="P21" i="7" s="1"/>
  <c r="O21" i="7" a="1"/>
  <c r="O21" i="7" s="1"/>
  <c r="N21" i="7" a="1"/>
  <c r="N21" i="7" s="1"/>
  <c r="M21" i="7" a="1"/>
  <c r="M21" i="7" s="1"/>
  <c r="L21" i="7" a="1"/>
  <c r="L21" i="7" s="1"/>
  <c r="K21" i="7" a="1"/>
  <c r="K21" i="7" s="1"/>
  <c r="J21" i="7" a="1"/>
  <c r="J21" i="7" s="1"/>
  <c r="I21" i="7" a="1"/>
  <c r="I21" i="7" s="1"/>
  <c r="H21" i="7" a="1"/>
  <c r="H21" i="7" s="1"/>
  <c r="G21" i="7" a="1"/>
  <c r="G21" i="7" s="1"/>
  <c r="F21" i="7" a="1"/>
  <c r="F21" i="7" s="1"/>
  <c r="E21" i="7" a="1"/>
  <c r="E21" i="7" s="1"/>
  <c r="D21" i="7" a="1"/>
  <c r="D21" i="7" s="1"/>
  <c r="C21" i="7"/>
  <c r="W20" i="7" a="1"/>
  <c r="W20" i="7" s="1"/>
  <c r="V20" i="7" a="1"/>
  <c r="V20" i="7" s="1"/>
  <c r="U20" i="7" a="1"/>
  <c r="U20" i="7" s="1"/>
  <c r="T20" i="7" a="1"/>
  <c r="T20" i="7" s="1"/>
  <c r="S20" i="7" a="1"/>
  <c r="S20" i="7" s="1"/>
  <c r="R20" i="7" a="1"/>
  <c r="R20" i="7" s="1"/>
  <c r="Q20" i="7" a="1"/>
  <c r="Q20" i="7" s="1"/>
  <c r="P20" i="7" a="1"/>
  <c r="P20" i="7" s="1"/>
  <c r="O20" i="7" a="1"/>
  <c r="O20" i="7" s="1"/>
  <c r="N20" i="7" a="1"/>
  <c r="N20" i="7" s="1"/>
  <c r="M20" i="7" a="1"/>
  <c r="M20" i="7" s="1"/>
  <c r="L20" i="7" a="1"/>
  <c r="L20" i="7" s="1"/>
  <c r="K20" i="7" a="1"/>
  <c r="K20" i="7" s="1"/>
  <c r="J20" i="7" a="1"/>
  <c r="J20" i="7" s="1"/>
  <c r="I20" i="7" a="1"/>
  <c r="I20" i="7" s="1"/>
  <c r="H20" i="7" a="1"/>
  <c r="H20" i="7" s="1"/>
  <c r="G20" i="7" a="1"/>
  <c r="G20" i="7" s="1"/>
  <c r="F20" i="7" a="1"/>
  <c r="F20" i="7" s="1"/>
  <c r="E20" i="7" a="1"/>
  <c r="E20" i="7" s="1"/>
  <c r="D20" i="7" a="1"/>
  <c r="D20" i="7" s="1"/>
  <c r="C20" i="7"/>
  <c r="W19" i="7" a="1"/>
  <c r="W19" i="7" s="1"/>
  <c r="V19" i="7" a="1"/>
  <c r="V19" i="7" s="1"/>
  <c r="U19" i="7" a="1"/>
  <c r="U19" i="7" s="1"/>
  <c r="T19" i="7" a="1"/>
  <c r="T19" i="7" s="1"/>
  <c r="S19" i="7" a="1"/>
  <c r="S19" i="7" s="1"/>
  <c r="R19" i="7" a="1"/>
  <c r="R19" i="7" s="1"/>
  <c r="Q19" i="7" a="1"/>
  <c r="Q19" i="7" s="1"/>
  <c r="P19" i="7" a="1"/>
  <c r="P19" i="7" s="1"/>
  <c r="O19" i="7" a="1"/>
  <c r="O19" i="7" s="1"/>
  <c r="N19" i="7" a="1"/>
  <c r="N19" i="7" s="1"/>
  <c r="M19" i="7" a="1"/>
  <c r="M19" i="7" s="1"/>
  <c r="L19" i="7" a="1"/>
  <c r="L19" i="7" s="1"/>
  <c r="K19" i="7" a="1"/>
  <c r="K19" i="7" s="1"/>
  <c r="J19" i="7" a="1"/>
  <c r="J19" i="7" s="1"/>
  <c r="I19" i="7" a="1"/>
  <c r="I19" i="7" s="1"/>
  <c r="H19" i="7" a="1"/>
  <c r="H19" i="7" s="1"/>
  <c r="G19" i="7" a="1"/>
  <c r="G19" i="7" s="1"/>
  <c r="F19" i="7" a="1"/>
  <c r="F19" i="7" s="1"/>
  <c r="E19" i="7" a="1"/>
  <c r="E19" i="7" s="1"/>
  <c r="D19" i="7" a="1"/>
  <c r="D19" i="7" s="1"/>
  <c r="C19" i="7"/>
  <c r="W18" i="7" a="1"/>
  <c r="W18" i="7" s="1"/>
  <c r="V18" i="7" a="1"/>
  <c r="V18" i="7" s="1"/>
  <c r="U18" i="7" a="1"/>
  <c r="U18" i="7" s="1"/>
  <c r="T18" i="7" a="1"/>
  <c r="T18" i="7" s="1"/>
  <c r="S18" i="7" a="1"/>
  <c r="S18" i="7" s="1"/>
  <c r="R18" i="7" a="1"/>
  <c r="R18" i="7" s="1"/>
  <c r="Q18" i="7" a="1"/>
  <c r="Q18" i="7" s="1"/>
  <c r="P18" i="7" a="1"/>
  <c r="P18" i="7" s="1"/>
  <c r="O18" i="7" a="1"/>
  <c r="O18" i="7" s="1"/>
  <c r="N18" i="7" a="1"/>
  <c r="N18" i="7" s="1"/>
  <c r="M18" i="7" a="1"/>
  <c r="M18" i="7" s="1"/>
  <c r="L18" i="7" a="1"/>
  <c r="L18" i="7" s="1"/>
  <c r="K18" i="7" a="1"/>
  <c r="K18" i="7" s="1"/>
  <c r="J18" i="7" a="1"/>
  <c r="J18" i="7" s="1"/>
  <c r="I18" i="7" a="1"/>
  <c r="I18" i="7" s="1"/>
  <c r="H18" i="7" a="1"/>
  <c r="H18" i="7" s="1"/>
  <c r="G18" i="7" a="1"/>
  <c r="G18" i="7" s="1"/>
  <c r="F18" i="7" a="1"/>
  <c r="F18" i="7" s="1"/>
  <c r="E18" i="7" a="1"/>
  <c r="E18" i="7" s="1"/>
  <c r="D18" i="7" a="1"/>
  <c r="D18" i="7" s="1"/>
  <c r="C18" i="7"/>
  <c r="W17" i="7" a="1"/>
  <c r="W17" i="7" s="1"/>
  <c r="V17" i="7" a="1"/>
  <c r="V17" i="7" s="1"/>
  <c r="U17" i="7" a="1"/>
  <c r="U17" i="7" s="1"/>
  <c r="T17" i="7" a="1"/>
  <c r="T17" i="7" s="1"/>
  <c r="S17" i="7" a="1"/>
  <c r="S17" i="7" s="1"/>
  <c r="R17" i="7" a="1"/>
  <c r="R17" i="7" s="1"/>
  <c r="Q17" i="7" a="1"/>
  <c r="Q17" i="7" s="1"/>
  <c r="P17" i="7" a="1"/>
  <c r="P17" i="7" s="1"/>
  <c r="O17" i="7" a="1"/>
  <c r="O17" i="7" s="1"/>
  <c r="N17" i="7" a="1"/>
  <c r="N17" i="7" s="1"/>
  <c r="M17" i="7" a="1"/>
  <c r="M17" i="7" s="1"/>
  <c r="L17" i="7" a="1"/>
  <c r="L17" i="7" s="1"/>
  <c r="K17" i="7" a="1"/>
  <c r="K17" i="7" s="1"/>
  <c r="J17" i="7" a="1"/>
  <c r="J17" i="7" s="1"/>
  <c r="I17" i="7" a="1"/>
  <c r="I17" i="7" s="1"/>
  <c r="H17" i="7" a="1"/>
  <c r="H17" i="7" s="1"/>
  <c r="G17" i="7" a="1"/>
  <c r="G17" i="7" s="1"/>
  <c r="F17" i="7" a="1"/>
  <c r="F17" i="7" s="1"/>
  <c r="E17" i="7" a="1"/>
  <c r="E17" i="7" s="1"/>
  <c r="D17" i="7" a="1"/>
  <c r="D17" i="7" s="1"/>
  <c r="C17" i="7"/>
  <c r="W16" i="7" a="1"/>
  <c r="W16" i="7" s="1"/>
  <c r="V16" i="7" a="1"/>
  <c r="V16" i="7" s="1"/>
  <c r="U16" i="7" a="1"/>
  <c r="U16" i="7" s="1"/>
  <c r="T16" i="7" a="1"/>
  <c r="T16" i="7" s="1"/>
  <c r="S16" i="7" a="1"/>
  <c r="S16" i="7" s="1"/>
  <c r="R16" i="7" a="1"/>
  <c r="R16" i="7" s="1"/>
  <c r="Q16" i="7" a="1"/>
  <c r="Q16" i="7" s="1"/>
  <c r="P16" i="7" a="1"/>
  <c r="P16" i="7" s="1"/>
  <c r="O16" i="7" a="1"/>
  <c r="O16" i="7" s="1"/>
  <c r="N16" i="7" a="1"/>
  <c r="N16" i="7" s="1"/>
  <c r="M16" i="7" a="1"/>
  <c r="M16" i="7" s="1"/>
  <c r="L16" i="7" a="1"/>
  <c r="L16" i="7" s="1"/>
  <c r="K16" i="7" a="1"/>
  <c r="K16" i="7" s="1"/>
  <c r="J16" i="7" a="1"/>
  <c r="J16" i="7" s="1"/>
  <c r="I16" i="7" a="1"/>
  <c r="I16" i="7" s="1"/>
  <c r="H16" i="7" a="1"/>
  <c r="H16" i="7" s="1"/>
  <c r="G16" i="7" a="1"/>
  <c r="G16" i="7" s="1"/>
  <c r="F16" i="7" a="1"/>
  <c r="F16" i="7" s="1"/>
  <c r="E16" i="7" a="1"/>
  <c r="E16" i="7" s="1"/>
  <c r="D16" i="7" a="1"/>
  <c r="D16" i="7" s="1"/>
  <c r="C16" i="7"/>
  <c r="W15" i="7" a="1"/>
  <c r="W15" i="7" s="1"/>
  <c r="V15" i="7" a="1"/>
  <c r="V15" i="7" s="1"/>
  <c r="U15" i="7" a="1"/>
  <c r="U15" i="7" s="1"/>
  <c r="T15" i="7" a="1"/>
  <c r="T15" i="7" s="1"/>
  <c r="S15" i="7" a="1"/>
  <c r="S15" i="7" s="1"/>
  <c r="R15" i="7" a="1"/>
  <c r="R15" i="7" s="1"/>
  <c r="Q15" i="7" a="1"/>
  <c r="Q15" i="7" s="1"/>
  <c r="P15" i="7" a="1"/>
  <c r="P15" i="7" s="1"/>
  <c r="O15" i="7" a="1"/>
  <c r="O15" i="7" s="1"/>
  <c r="N15" i="7" a="1"/>
  <c r="N15" i="7" s="1"/>
  <c r="M15" i="7" a="1"/>
  <c r="M15" i="7" s="1"/>
  <c r="L15" i="7" a="1"/>
  <c r="L15" i="7" s="1"/>
  <c r="K15" i="7" a="1"/>
  <c r="K15" i="7" s="1"/>
  <c r="J15" i="7" a="1"/>
  <c r="J15" i="7" s="1"/>
  <c r="I15" i="7" a="1"/>
  <c r="I15" i="7" s="1"/>
  <c r="H15" i="7" a="1"/>
  <c r="H15" i="7" s="1"/>
  <c r="G15" i="7" a="1"/>
  <c r="G15" i="7" s="1"/>
  <c r="F15" i="7" a="1"/>
  <c r="F15" i="7" s="1"/>
  <c r="E15" i="7" a="1"/>
  <c r="E15" i="7" s="1"/>
  <c r="D15" i="7" a="1"/>
  <c r="D15" i="7" s="1"/>
  <c r="C15" i="7"/>
  <c r="W14" i="7" a="1"/>
  <c r="W14" i="7" s="1"/>
  <c r="V14" i="7" a="1"/>
  <c r="V14" i="7" s="1"/>
  <c r="U14" i="7" a="1"/>
  <c r="U14" i="7" s="1"/>
  <c r="T14" i="7" a="1"/>
  <c r="T14" i="7" s="1"/>
  <c r="S14" i="7" a="1"/>
  <c r="S14" i="7" s="1"/>
  <c r="R14" i="7" a="1"/>
  <c r="R14" i="7" s="1"/>
  <c r="Q14" i="7" a="1"/>
  <c r="Q14" i="7" s="1"/>
  <c r="P14" i="7" a="1"/>
  <c r="P14" i="7" s="1"/>
  <c r="O14" i="7" a="1"/>
  <c r="O14" i="7" s="1"/>
  <c r="N14" i="7" a="1"/>
  <c r="N14" i="7" s="1"/>
  <c r="M14" i="7" a="1"/>
  <c r="M14" i="7" s="1"/>
  <c r="L14" i="7" a="1"/>
  <c r="L14" i="7" s="1"/>
  <c r="K14" i="7" a="1"/>
  <c r="K14" i="7" s="1"/>
  <c r="J14" i="7" a="1"/>
  <c r="J14" i="7" s="1"/>
  <c r="I14" i="7" a="1"/>
  <c r="I14" i="7" s="1"/>
  <c r="H14" i="7" a="1"/>
  <c r="H14" i="7" s="1"/>
  <c r="G14" i="7" a="1"/>
  <c r="G14" i="7" s="1"/>
  <c r="F14" i="7" a="1"/>
  <c r="F14" i="7" s="1"/>
  <c r="E14" i="7" a="1"/>
  <c r="E14" i="7" s="1"/>
  <c r="D14" i="7" a="1"/>
  <c r="D14" i="7" s="1"/>
  <c r="C14" i="7"/>
  <c r="W13" i="7" a="1"/>
  <c r="W13" i="7" s="1"/>
  <c r="V13" i="7" a="1"/>
  <c r="V13" i="7" s="1"/>
  <c r="U13" i="7" a="1"/>
  <c r="U13" i="7" s="1"/>
  <c r="T13" i="7" a="1"/>
  <c r="T13" i="7" s="1"/>
  <c r="S13" i="7" a="1"/>
  <c r="S13" i="7" s="1"/>
  <c r="R13" i="7" a="1"/>
  <c r="R13" i="7" s="1"/>
  <c r="Q13" i="7" a="1"/>
  <c r="Q13" i="7" s="1"/>
  <c r="P13" i="7" a="1"/>
  <c r="P13" i="7" s="1"/>
  <c r="O13" i="7" a="1"/>
  <c r="O13" i="7" s="1"/>
  <c r="N13" i="7" a="1"/>
  <c r="N13" i="7" s="1"/>
  <c r="M13" i="7" a="1"/>
  <c r="M13" i="7" s="1"/>
  <c r="L13" i="7" a="1"/>
  <c r="L13" i="7" s="1"/>
  <c r="K13" i="7" a="1"/>
  <c r="K13" i="7" s="1"/>
  <c r="J13" i="7" a="1"/>
  <c r="J13" i="7" s="1"/>
  <c r="I13" i="7" a="1"/>
  <c r="I13" i="7" s="1"/>
  <c r="H13" i="7" a="1"/>
  <c r="H13" i="7" s="1"/>
  <c r="G13" i="7" a="1"/>
  <c r="G13" i="7" s="1"/>
  <c r="F13" i="7" a="1"/>
  <c r="F13" i="7" s="1"/>
  <c r="E13" i="7" a="1"/>
  <c r="E13" i="7" s="1"/>
  <c r="D13" i="7" a="1"/>
  <c r="D13" i="7" s="1"/>
  <c r="C13" i="7"/>
  <c r="W12" i="7" a="1"/>
  <c r="W12" i="7" s="1"/>
  <c r="V12" i="7" a="1"/>
  <c r="V12" i="7" s="1"/>
  <c r="U12" i="7" a="1"/>
  <c r="U12" i="7" s="1"/>
  <c r="T12" i="7" a="1"/>
  <c r="T12" i="7" s="1"/>
  <c r="S12" i="7" a="1"/>
  <c r="S12" i="7" s="1"/>
  <c r="R12" i="7" a="1"/>
  <c r="R12" i="7" s="1"/>
  <c r="Q12" i="7" a="1"/>
  <c r="Q12" i="7" s="1"/>
  <c r="P12" i="7" a="1"/>
  <c r="P12" i="7" s="1"/>
  <c r="O12" i="7" a="1"/>
  <c r="O12" i="7" s="1"/>
  <c r="N12" i="7" a="1"/>
  <c r="N12" i="7" s="1"/>
  <c r="M12" i="7" a="1"/>
  <c r="M12" i="7" s="1"/>
  <c r="L12" i="7" a="1"/>
  <c r="L12" i="7" s="1"/>
  <c r="K12" i="7" a="1"/>
  <c r="K12" i="7" s="1"/>
  <c r="J12" i="7" a="1"/>
  <c r="J12" i="7" s="1"/>
  <c r="I12" i="7" a="1"/>
  <c r="I12" i="7" s="1"/>
  <c r="H12" i="7" a="1"/>
  <c r="H12" i="7" s="1"/>
  <c r="G12" i="7" a="1"/>
  <c r="G12" i="7" s="1"/>
  <c r="F12" i="7" a="1"/>
  <c r="F12" i="7" s="1"/>
  <c r="E12" i="7" a="1"/>
  <c r="E12" i="7" s="1"/>
  <c r="D12" i="7" a="1"/>
  <c r="D12" i="7" s="1"/>
  <c r="C12" i="7"/>
  <c r="W11" i="7" a="1"/>
  <c r="W11" i="7" s="1"/>
  <c r="V11" i="7" a="1"/>
  <c r="V11" i="7" s="1"/>
  <c r="U11" i="7" a="1"/>
  <c r="U11" i="7" s="1"/>
  <c r="T11" i="7" a="1"/>
  <c r="T11" i="7" s="1"/>
  <c r="S11" i="7" a="1"/>
  <c r="S11" i="7" s="1"/>
  <c r="R11" i="7" a="1"/>
  <c r="R11" i="7" s="1"/>
  <c r="Q11" i="7" a="1"/>
  <c r="Q11" i="7" s="1"/>
  <c r="P11" i="7" a="1"/>
  <c r="P11" i="7" s="1"/>
  <c r="O11" i="7" a="1"/>
  <c r="O11" i="7" s="1"/>
  <c r="N11" i="7" a="1"/>
  <c r="N11" i="7" s="1"/>
  <c r="M11" i="7" a="1"/>
  <c r="M11" i="7" s="1"/>
  <c r="L11" i="7" a="1"/>
  <c r="L11" i="7" s="1"/>
  <c r="K11" i="7" a="1"/>
  <c r="K11" i="7" s="1"/>
  <c r="J11" i="7" a="1"/>
  <c r="J11" i="7" s="1"/>
  <c r="I11" i="7" a="1"/>
  <c r="I11" i="7" s="1"/>
  <c r="H11" i="7" a="1"/>
  <c r="H11" i="7" s="1"/>
  <c r="G11" i="7" a="1"/>
  <c r="G11" i="7" s="1"/>
  <c r="F11" i="7" a="1"/>
  <c r="F11" i="7" s="1"/>
  <c r="E11" i="7" a="1"/>
  <c r="E11" i="7" s="1"/>
  <c r="D11" i="7" a="1"/>
  <c r="D11" i="7" s="1"/>
  <c r="C11" i="7"/>
  <c r="W10" i="7" a="1"/>
  <c r="W10" i="7" s="1"/>
  <c r="V10" i="7" a="1"/>
  <c r="V10" i="7" s="1"/>
  <c r="U10" i="7" a="1"/>
  <c r="U10" i="7" s="1"/>
  <c r="T10" i="7" a="1"/>
  <c r="T10" i="7" s="1"/>
  <c r="S10" i="7" a="1"/>
  <c r="S10" i="7" s="1"/>
  <c r="R10" i="7" a="1"/>
  <c r="R10" i="7" s="1"/>
  <c r="Q10" i="7" a="1"/>
  <c r="Q10" i="7" s="1"/>
  <c r="P10" i="7" a="1"/>
  <c r="P10" i="7" s="1"/>
  <c r="O10" i="7" a="1"/>
  <c r="O10" i="7" s="1"/>
  <c r="N10" i="7" a="1"/>
  <c r="N10" i="7" s="1"/>
  <c r="M10" i="7" a="1"/>
  <c r="M10" i="7" s="1"/>
  <c r="L10" i="7" a="1"/>
  <c r="L10" i="7" s="1"/>
  <c r="K10" i="7" a="1"/>
  <c r="K10" i="7" s="1"/>
  <c r="J10" i="7" a="1"/>
  <c r="J10" i="7" s="1"/>
  <c r="I10" i="7" a="1"/>
  <c r="I10" i="7" s="1"/>
  <c r="H10" i="7" a="1"/>
  <c r="H10" i="7" s="1"/>
  <c r="G10" i="7" a="1"/>
  <c r="G10" i="7" s="1"/>
  <c r="F10" i="7" a="1"/>
  <c r="F10" i="7" s="1"/>
  <c r="E10" i="7" a="1"/>
  <c r="E10" i="7" s="1"/>
  <c r="D10" i="7" a="1"/>
  <c r="D10" i="7" s="1"/>
  <c r="C10" i="7"/>
  <c r="W9" i="7" a="1"/>
  <c r="W9" i="7" s="1"/>
  <c r="V9" i="7" a="1"/>
  <c r="V9" i="7" s="1"/>
  <c r="U9" i="7" a="1"/>
  <c r="U9" i="7" s="1"/>
  <c r="T9" i="7" a="1"/>
  <c r="T9" i="7" s="1"/>
  <c r="S9" i="7" a="1"/>
  <c r="S9" i="7" s="1"/>
  <c r="R9" i="7" a="1"/>
  <c r="R9" i="7" s="1"/>
  <c r="Q9" i="7" a="1"/>
  <c r="Q9" i="7" s="1"/>
  <c r="P9" i="7" a="1"/>
  <c r="P9" i="7" s="1"/>
  <c r="O9" i="7" a="1"/>
  <c r="O9" i="7" s="1"/>
  <c r="N9" i="7" a="1"/>
  <c r="N9" i="7" s="1"/>
  <c r="M9" i="7" a="1"/>
  <c r="M9" i="7" s="1"/>
  <c r="L9" i="7" a="1"/>
  <c r="L9" i="7" s="1"/>
  <c r="K9" i="7" a="1"/>
  <c r="K9" i="7" s="1"/>
  <c r="J9" i="7" a="1"/>
  <c r="J9" i="7" s="1"/>
  <c r="I9" i="7" a="1"/>
  <c r="I9" i="7" s="1"/>
  <c r="H9" i="7" a="1"/>
  <c r="H9" i="7" s="1"/>
  <c r="G9" i="7" a="1"/>
  <c r="G9" i="7" s="1"/>
  <c r="F9" i="7" a="1"/>
  <c r="F9" i="7" s="1"/>
  <c r="E9" i="7" a="1"/>
  <c r="E9" i="7" s="1"/>
  <c r="D9" i="7" a="1"/>
  <c r="D9" i="7" s="1"/>
  <c r="C9" i="7"/>
  <c r="W8" i="7" a="1"/>
  <c r="W8" i="7" s="1"/>
  <c r="V8" i="7" a="1"/>
  <c r="V8" i="7" s="1"/>
  <c r="U8" i="7" a="1"/>
  <c r="U8" i="7" s="1"/>
  <c r="T8" i="7" a="1"/>
  <c r="T8" i="7" s="1"/>
  <c r="S8" i="7" a="1"/>
  <c r="S8" i="7" s="1"/>
  <c r="R8" i="7" a="1"/>
  <c r="R8" i="7" s="1"/>
  <c r="Q8" i="7" a="1"/>
  <c r="Q8" i="7" s="1"/>
  <c r="P8" i="7" a="1"/>
  <c r="P8" i="7" s="1"/>
  <c r="O8" i="7" a="1"/>
  <c r="O8" i="7" s="1"/>
  <c r="N8" i="7" a="1"/>
  <c r="N8" i="7" s="1"/>
  <c r="M8" i="7" a="1"/>
  <c r="M8" i="7" s="1"/>
  <c r="L8" i="7" a="1"/>
  <c r="L8" i="7" s="1"/>
  <c r="K8" i="7" a="1"/>
  <c r="K8" i="7" s="1"/>
  <c r="J8" i="7" a="1"/>
  <c r="J8" i="7" s="1"/>
  <c r="I8" i="7" a="1"/>
  <c r="I8" i="7" s="1"/>
  <c r="H8" i="7" a="1"/>
  <c r="H8" i="7" s="1"/>
  <c r="G8" i="7" a="1"/>
  <c r="G8" i="7" s="1"/>
  <c r="F8" i="7" a="1"/>
  <c r="F8" i="7" s="1"/>
  <c r="E8" i="7" a="1"/>
  <c r="E8" i="7" s="1"/>
  <c r="D8" i="7" a="1"/>
  <c r="D8" i="7" s="1"/>
  <c r="C8" i="7"/>
  <c r="W7" i="7" a="1"/>
  <c r="W7" i="7" s="1"/>
  <c r="V7" i="7" a="1"/>
  <c r="V7" i="7" s="1"/>
  <c r="U7" i="7" a="1"/>
  <c r="U7" i="7" s="1"/>
  <c r="T7" i="7" a="1"/>
  <c r="T7" i="7" s="1"/>
  <c r="S7" i="7" a="1"/>
  <c r="S7" i="7" s="1"/>
  <c r="R7" i="7" a="1"/>
  <c r="R7" i="7" s="1"/>
  <c r="Q7" i="7" a="1"/>
  <c r="Q7" i="7" s="1"/>
  <c r="P7" i="7" a="1"/>
  <c r="P7" i="7" s="1"/>
  <c r="O7" i="7" a="1"/>
  <c r="O7" i="7" s="1"/>
  <c r="N7" i="7" a="1"/>
  <c r="N7" i="7" s="1"/>
  <c r="M7" i="7" a="1"/>
  <c r="M7" i="7" s="1"/>
  <c r="L7" i="7" a="1"/>
  <c r="L7" i="7" s="1"/>
  <c r="K7" i="7" a="1"/>
  <c r="K7" i="7" s="1"/>
  <c r="J7" i="7" a="1"/>
  <c r="J7" i="7" s="1"/>
  <c r="I7" i="7" a="1"/>
  <c r="I7" i="7" s="1"/>
  <c r="H7" i="7" a="1"/>
  <c r="H7" i="7" s="1"/>
  <c r="G7" i="7" a="1"/>
  <c r="G7" i="7" s="1"/>
  <c r="F7" i="7" a="1"/>
  <c r="F7" i="7" s="1"/>
  <c r="E7" i="7" a="1"/>
  <c r="E7" i="7" s="1"/>
  <c r="D7" i="7" a="1"/>
  <c r="D7" i="7" s="1"/>
  <c r="C7" i="7"/>
  <c r="C6" i="7"/>
  <c r="C5" i="7"/>
  <c r="C4" i="7"/>
  <c r="E2" i="1" l="1"/>
  <c r="E5" i="1"/>
  <c r="E6" i="1"/>
  <c r="E7" i="1"/>
  <c r="E8" i="1"/>
  <c r="E10" i="1"/>
  <c r="E11" i="1"/>
  <c r="E13" i="1"/>
  <c r="E14" i="1"/>
  <c r="E15" i="1"/>
  <c r="E18" i="1"/>
  <c r="E19" i="1"/>
  <c r="E20" i="1"/>
  <c r="E23" i="1"/>
  <c r="E24" i="1"/>
  <c r="E31" i="1"/>
  <c r="E36" i="1"/>
  <c r="E39" i="1"/>
  <c r="E41" i="1"/>
  <c r="E42" i="1"/>
  <c r="E43" i="1"/>
  <c r="E44" i="1"/>
  <c r="E45" i="1"/>
  <c r="E47" i="1"/>
  <c r="E48" i="1"/>
  <c r="E49" i="1"/>
  <c r="E50" i="1"/>
  <c r="E51" i="1"/>
  <c r="E55" i="1"/>
  <c r="E57" i="1"/>
  <c r="E58" i="1"/>
  <c r="E35" i="1"/>
  <c r="E53" i="1"/>
  <c r="E25" i="1"/>
  <c r="E26" i="1"/>
  <c r="E56" i="1"/>
  <c r="E59" i="1"/>
  <c r="E3" i="1"/>
  <c r="E22" i="1"/>
  <c r="E12" i="1"/>
  <c r="E9" i="1"/>
  <c r="E54" i="1"/>
  <c r="E4" i="1"/>
  <c r="E21" i="1"/>
  <c r="E16" i="1"/>
  <c r="E46" i="1"/>
  <c r="E37" i="1"/>
  <c r="E28" i="1"/>
  <c r="D2" i="1"/>
  <c r="D5" i="1"/>
  <c r="D6" i="1"/>
  <c r="D7" i="1"/>
  <c r="D8" i="1"/>
  <c r="D10" i="1"/>
  <c r="D11" i="1"/>
  <c r="D13" i="1"/>
  <c r="D14" i="1"/>
  <c r="D15" i="1"/>
  <c r="D18" i="1"/>
  <c r="D19" i="1"/>
  <c r="D20" i="1"/>
  <c r="D23" i="1"/>
  <c r="D24" i="1"/>
  <c r="D31" i="1"/>
  <c r="D36" i="1"/>
  <c r="D39" i="1"/>
  <c r="D41" i="1"/>
  <c r="D42" i="1"/>
  <c r="D43" i="1"/>
  <c r="D44" i="1"/>
  <c r="D45" i="1"/>
  <c r="D47" i="1"/>
  <c r="D48" i="1"/>
  <c r="D49" i="1"/>
  <c r="D50" i="1"/>
  <c r="D51" i="1"/>
  <c r="D55" i="1"/>
  <c r="D57" i="1"/>
  <c r="D58" i="1"/>
  <c r="D35" i="1"/>
  <c r="D53" i="1"/>
  <c r="D25" i="1"/>
  <c r="D26" i="1"/>
  <c r="D56" i="1"/>
  <c r="D59" i="1"/>
  <c r="D3" i="1"/>
  <c r="D22" i="1"/>
  <c r="D12" i="1"/>
  <c r="D9" i="1"/>
  <c r="D54" i="1"/>
  <c r="D4" i="1"/>
  <c r="D21" i="1"/>
  <c r="D16" i="1"/>
  <c r="D46" i="1"/>
  <c r="D37" i="1"/>
  <c r="D28" i="1"/>
  <c r="S7" i="99" l="1" a="1"/>
  <c r="S7" i="99" s="1"/>
  <c r="K7" i="99" a="1"/>
  <c r="K7" i="99" s="1"/>
  <c r="T6" i="99" a="1"/>
  <c r="T6" i="99" s="1"/>
  <c r="L6" i="99" a="1"/>
  <c r="L6" i="99" s="1"/>
  <c r="R7" i="99" a="1"/>
  <c r="R7" i="99" s="1"/>
  <c r="J7" i="99" a="1"/>
  <c r="J7" i="99" s="1"/>
  <c r="S6" i="99" a="1"/>
  <c r="S6" i="99" s="1"/>
  <c r="K6" i="99" a="1"/>
  <c r="K6" i="99" s="1"/>
  <c r="E6" i="99" a="1"/>
  <c r="E6" i="99" s="1"/>
  <c r="O4" i="99" a="1"/>
  <c r="O4" i="99" s="1"/>
  <c r="F4" i="99" a="1"/>
  <c r="F4" i="99" s="1"/>
  <c r="E4" i="99" a="1"/>
  <c r="E4" i="99" s="1"/>
  <c r="E2" i="99" s="1"/>
  <c r="N4" i="99" a="1"/>
  <c r="N4" i="99" s="1"/>
  <c r="Q7" i="99" a="1"/>
  <c r="Q7" i="99" s="1"/>
  <c r="I7" i="99" a="1"/>
  <c r="I7" i="99" s="1"/>
  <c r="R6" i="99" a="1"/>
  <c r="R6" i="99" s="1"/>
  <c r="J6" i="99" a="1"/>
  <c r="J6" i="99" s="1"/>
  <c r="D6" i="99" a="1"/>
  <c r="D6" i="99" s="1"/>
  <c r="W4" i="99" a="1"/>
  <c r="W4" i="99" s="1"/>
  <c r="S4" i="99" a="1"/>
  <c r="S4" i="99" s="1"/>
  <c r="S2" i="99" s="1"/>
  <c r="J4" i="99" a="1"/>
  <c r="J4" i="99" s="1"/>
  <c r="J2" i="99" s="1"/>
  <c r="P7" i="99" a="1"/>
  <c r="P7" i="99" s="1"/>
  <c r="E7" i="99" a="1"/>
  <c r="E7" i="99" s="1"/>
  <c r="Q6" i="99" a="1"/>
  <c r="Q6" i="99" s="1"/>
  <c r="I6" i="99" a="1"/>
  <c r="I6" i="99" s="1"/>
  <c r="I4" i="99" a="1"/>
  <c r="I4" i="99" s="1"/>
  <c r="I2" i="99" s="1"/>
  <c r="W7" i="99" a="1"/>
  <c r="W7" i="99" s="1"/>
  <c r="O7" i="99" a="1"/>
  <c r="O7" i="99" s="1"/>
  <c r="P6" i="99" a="1"/>
  <c r="P6" i="99" s="1"/>
  <c r="H6" i="99" a="1"/>
  <c r="H6" i="99" s="1"/>
  <c r="V4" i="99" a="1"/>
  <c r="V4" i="99" s="1"/>
  <c r="R4" i="99" a="1"/>
  <c r="R4" i="99" s="1"/>
  <c r="R2" i="99" s="1"/>
  <c r="M4" i="99" a="1"/>
  <c r="M4" i="99" s="1"/>
  <c r="D4" i="99" a="1"/>
  <c r="D4" i="99" s="1"/>
  <c r="D2" i="99" s="1"/>
  <c r="V7" i="99" a="1"/>
  <c r="V7" i="99" s="1"/>
  <c r="N7" i="99" a="1"/>
  <c r="N7" i="99" s="1"/>
  <c r="W6" i="99" a="1"/>
  <c r="W6" i="99" s="1"/>
  <c r="O6" i="99" a="1"/>
  <c r="O6" i="99" s="1"/>
  <c r="Q4" i="99" a="1"/>
  <c r="Q4" i="99" s="1"/>
  <c r="Q2" i="99" s="1"/>
  <c r="H4" i="99" a="1"/>
  <c r="H4" i="99" s="1"/>
  <c r="H2" i="99" s="1"/>
  <c r="U7" i="99" a="1"/>
  <c r="U7" i="99" s="1"/>
  <c r="M7" i="99" a="1"/>
  <c r="M7" i="99" s="1"/>
  <c r="V6" i="99" a="1"/>
  <c r="V6" i="99" s="1"/>
  <c r="N6" i="99" a="1"/>
  <c r="N6" i="99" s="1"/>
  <c r="G6" i="99" a="1"/>
  <c r="G6" i="99" s="1"/>
  <c r="U4" i="99" a="1"/>
  <c r="U4" i="99" s="1"/>
  <c r="L4" i="99" a="1"/>
  <c r="L4" i="99" s="1"/>
  <c r="L2" i="99" s="1"/>
  <c r="T4" i="99" a="1"/>
  <c r="T4" i="99" s="1"/>
  <c r="T2" i="99" s="1"/>
  <c r="T7" i="99" a="1"/>
  <c r="T7" i="99" s="1"/>
  <c r="L7" i="99" a="1"/>
  <c r="L7" i="99" s="1"/>
  <c r="U6" i="99" a="1"/>
  <c r="U6" i="99" s="1"/>
  <c r="M6" i="99" a="1"/>
  <c r="M6" i="99" s="1"/>
  <c r="F6" i="99" a="1"/>
  <c r="F6" i="99" s="1"/>
  <c r="P4" i="99" a="1"/>
  <c r="P4" i="99" s="1"/>
  <c r="P2" i="99" s="1"/>
  <c r="G4" i="99" a="1"/>
  <c r="G4" i="99" s="1"/>
  <c r="G2" i="99" s="1"/>
  <c r="K4" i="99" a="1"/>
  <c r="K4" i="99" s="1"/>
  <c r="K2" i="99" s="1"/>
  <c r="W4" i="98" a="1"/>
  <c r="W4" i="98" s="1"/>
  <c r="W2" i="98" s="1"/>
  <c r="O4" i="98" a="1"/>
  <c r="O4" i="98" s="1"/>
  <c r="O2" i="98" s="1"/>
  <c r="G4" i="98" a="1"/>
  <c r="G4" i="98" s="1"/>
  <c r="G2" i="98" s="1"/>
  <c r="T4" i="97" a="1"/>
  <c r="T4" i="97" s="1"/>
  <c r="T2" i="97" s="1"/>
  <c r="G4" i="97" a="1"/>
  <c r="G4" i="97" s="1"/>
  <c r="G2" i="97" s="1"/>
  <c r="W7" i="96" a="1"/>
  <c r="W7" i="96" s="1"/>
  <c r="O7" i="96" a="1"/>
  <c r="O7" i="96" s="1"/>
  <c r="T6" i="96" a="1"/>
  <c r="T6" i="96" s="1"/>
  <c r="P6" i="96" a="1"/>
  <c r="P6" i="96" s="1"/>
  <c r="F6" i="96" a="1"/>
  <c r="F6" i="96" s="1"/>
  <c r="U5" i="96" a="1"/>
  <c r="U5" i="96" s="1"/>
  <c r="M5" i="96" a="1"/>
  <c r="M5" i="96" s="1"/>
  <c r="E5" i="96" a="1"/>
  <c r="E5" i="96" s="1"/>
  <c r="U4" i="96" a="1"/>
  <c r="U4" i="96" s="1"/>
  <c r="K4" i="96" a="1"/>
  <c r="K4" i="96" s="1"/>
  <c r="F4" i="96" a="1"/>
  <c r="F4" i="96" s="1"/>
  <c r="U7" i="95" a="1"/>
  <c r="U7" i="95" s="1"/>
  <c r="M7" i="95" a="1"/>
  <c r="M7" i="95" s="1"/>
  <c r="W6" i="95" a="1"/>
  <c r="W6" i="95" s="1"/>
  <c r="V4" i="98" a="1"/>
  <c r="V4" i="98" s="1"/>
  <c r="V2" i="98" s="1"/>
  <c r="N4" i="98" a="1"/>
  <c r="N4" i="98" s="1"/>
  <c r="N2" i="98" s="1"/>
  <c r="F4" i="98" a="1"/>
  <c r="F4" i="98" s="1"/>
  <c r="F2" i="98" s="1"/>
  <c r="S4" i="97" a="1"/>
  <c r="S4" i="97" s="1"/>
  <c r="S2" i="97" s="1"/>
  <c r="M4" i="97" a="1"/>
  <c r="M4" i="97" s="1"/>
  <c r="M2" i="97" s="1"/>
  <c r="F4" i="97" a="1"/>
  <c r="F4" i="97" s="1"/>
  <c r="F2" i="97" s="1"/>
  <c r="V7" i="96" a="1"/>
  <c r="V7" i="96" s="1"/>
  <c r="N7" i="96" a="1"/>
  <c r="N7" i="96" s="1"/>
  <c r="K6" i="96" a="1"/>
  <c r="K6" i="96" s="1"/>
  <c r="T5" i="96" a="1"/>
  <c r="T5" i="96" s="1"/>
  <c r="L5" i="96" a="1"/>
  <c r="L5" i="96" s="1"/>
  <c r="D5" i="96" a="1"/>
  <c r="D5" i="96" s="1"/>
  <c r="P4" i="96" a="1"/>
  <c r="P4" i="96" s="1"/>
  <c r="E4" i="96" a="1"/>
  <c r="E4" i="96" s="1"/>
  <c r="T7" i="95" a="1"/>
  <c r="T7" i="95" s="1"/>
  <c r="L7" i="95" a="1"/>
  <c r="L7" i="95" s="1"/>
  <c r="V5" i="95" a="1"/>
  <c r="V5" i="95" s="1"/>
  <c r="N5" i="95" a="1"/>
  <c r="N5" i="95" s="1"/>
  <c r="F5" i="95" a="1"/>
  <c r="F5" i="95" s="1"/>
  <c r="U4" i="98" a="1"/>
  <c r="U4" i="98" s="1"/>
  <c r="U2" i="98" s="1"/>
  <c r="M4" i="98" a="1"/>
  <c r="M4" i="98" s="1"/>
  <c r="M2" i="98" s="1"/>
  <c r="E4" i="98" a="1"/>
  <c r="E4" i="98" s="1"/>
  <c r="E2" i="98" s="1"/>
  <c r="R4" i="97" a="1"/>
  <c r="R4" i="97" s="1"/>
  <c r="R2" i="97" s="1"/>
  <c r="L4" i="97" a="1"/>
  <c r="L4" i="97" s="1"/>
  <c r="L2" i="97" s="1"/>
  <c r="U7" i="96" a="1"/>
  <c r="U7" i="96" s="1"/>
  <c r="M7" i="96" a="1"/>
  <c r="M7" i="96" s="1"/>
  <c r="W6" i="96" a="1"/>
  <c r="W6" i="96" s="1"/>
  <c r="S6" i="96" a="1"/>
  <c r="S6" i="96" s="1"/>
  <c r="O6" i="96" a="1"/>
  <c r="O6" i="96" s="1"/>
  <c r="J6" i="96" a="1"/>
  <c r="J6" i="96" s="1"/>
  <c r="E6" i="96" a="1"/>
  <c r="E6" i="96" s="1"/>
  <c r="S5" i="96" a="1"/>
  <c r="S5" i="96" s="1"/>
  <c r="K5" i="96" a="1"/>
  <c r="K5" i="96" s="1"/>
  <c r="T4" i="96" a="1"/>
  <c r="T4" i="96" s="1"/>
  <c r="O4" i="96" a="1"/>
  <c r="O4" i="96" s="1"/>
  <c r="J4" i="96" a="1"/>
  <c r="J4" i="96" s="1"/>
  <c r="S7" i="95" a="1"/>
  <c r="S7" i="95" s="1"/>
  <c r="K7" i="95" a="1"/>
  <c r="K7" i="95" s="1"/>
  <c r="T4" i="98" a="1"/>
  <c r="T4" i="98" s="1"/>
  <c r="T2" i="98" s="1"/>
  <c r="L4" i="98" a="1"/>
  <c r="L4" i="98" s="1"/>
  <c r="L2" i="98" s="1"/>
  <c r="D4" i="98" a="1"/>
  <c r="D4" i="98" s="1"/>
  <c r="D2" i="98" s="1"/>
  <c r="K4" i="97" a="1"/>
  <c r="K4" i="97" s="1"/>
  <c r="K2" i="97" s="1"/>
  <c r="E4" i="97" a="1"/>
  <c r="E4" i="97" s="1"/>
  <c r="E2" i="97" s="1"/>
  <c r="T7" i="96" a="1"/>
  <c r="T7" i="96" s="1"/>
  <c r="L7" i="96" a="1"/>
  <c r="L7" i="96" s="1"/>
  <c r="D6" i="96" a="1"/>
  <c r="D6" i="96" s="1"/>
  <c r="R5" i="96" a="1"/>
  <c r="R5" i="96" s="1"/>
  <c r="J5" i="96" a="1"/>
  <c r="J5" i="96" s="1"/>
  <c r="I4" i="96" a="1"/>
  <c r="I4" i="96" s="1"/>
  <c r="D4" i="96" a="1"/>
  <c r="D4" i="96" s="1"/>
  <c r="D2" i="96" s="1"/>
  <c r="R7" i="95" a="1"/>
  <c r="R7" i="95" s="1"/>
  <c r="J7" i="95" a="1"/>
  <c r="J7" i="95" s="1"/>
  <c r="S4" i="98" a="1"/>
  <c r="S4" i="98" s="1"/>
  <c r="S2" i="98" s="1"/>
  <c r="K4" i="98" a="1"/>
  <c r="K4" i="98" s="1"/>
  <c r="K2" i="98" s="1"/>
  <c r="W4" i="97" a="1"/>
  <c r="W4" i="97" s="1"/>
  <c r="W2" i="97" s="1"/>
  <c r="Q4" i="97" a="1"/>
  <c r="Q4" i="97" s="1"/>
  <c r="Q2" i="97" s="1"/>
  <c r="J4" i="97" a="1"/>
  <c r="J4" i="97" s="1"/>
  <c r="J2" i="97" s="1"/>
  <c r="D4" i="97" a="1"/>
  <c r="D4" i="97" s="1"/>
  <c r="D2" i="97" s="1"/>
  <c r="S7" i="96" a="1"/>
  <c r="S7" i="96" s="1"/>
  <c r="K7" i="96" a="1"/>
  <c r="K7" i="96" s="1"/>
  <c r="V6" i="96" a="1"/>
  <c r="V6" i="96" s="1"/>
  <c r="R6" i="96" a="1"/>
  <c r="R6" i="96" s="1"/>
  <c r="N6" i="96" a="1"/>
  <c r="N6" i="96" s="1"/>
  <c r="I6" i="96" a="1"/>
  <c r="I6" i="96" s="1"/>
  <c r="Q5" i="96" a="1"/>
  <c r="Q5" i="96" s="1"/>
  <c r="I5" i="96" a="1"/>
  <c r="I5" i="96" s="1"/>
  <c r="W4" i="96" a="1"/>
  <c r="W4" i="96" s="1"/>
  <c r="S4" i="96" a="1"/>
  <c r="S4" i="96" s="1"/>
  <c r="N4" i="96" a="1"/>
  <c r="N4" i="96" s="1"/>
  <c r="Q7" i="95" a="1"/>
  <c r="Q7" i="95" s="1"/>
  <c r="I7" i="95" a="1"/>
  <c r="I7" i="95" s="1"/>
  <c r="U6" i="95" a="1"/>
  <c r="U6" i="95" s="1"/>
  <c r="R4" i="98" a="1"/>
  <c r="R4" i="98" s="1"/>
  <c r="R2" i="98" s="1"/>
  <c r="J4" i="98" a="1"/>
  <c r="J4" i="98" s="1"/>
  <c r="J2" i="98" s="1"/>
  <c r="V4" i="97" a="1"/>
  <c r="V4" i="97" s="1"/>
  <c r="V2" i="97" s="1"/>
  <c r="P4" i="97" a="1"/>
  <c r="P4" i="97" s="1"/>
  <c r="P2" i="97" s="1"/>
  <c r="R7" i="96" a="1"/>
  <c r="R7" i="96" s="1"/>
  <c r="J7" i="96" a="1"/>
  <c r="J7" i="96" s="1"/>
  <c r="H6" i="96" a="1"/>
  <c r="H6" i="96" s="1"/>
  <c r="P5" i="96" a="1"/>
  <c r="P5" i="96" s="1"/>
  <c r="H5" i="96" a="1"/>
  <c r="H5" i="96" s="1"/>
  <c r="M4" i="96" a="1"/>
  <c r="M4" i="96" s="1"/>
  <c r="H4" i="96" a="1"/>
  <c r="H4" i="96" s="1"/>
  <c r="P7" i="95" a="1"/>
  <c r="P7" i="95" s="1"/>
  <c r="E7" i="95" a="1"/>
  <c r="E7" i="95" s="1"/>
  <c r="R5" i="95" a="1"/>
  <c r="R5" i="95" s="1"/>
  <c r="J5" i="95" a="1"/>
  <c r="J5" i="95" s="1"/>
  <c r="G4" i="95" a="1"/>
  <c r="G4" i="95" s="1"/>
  <c r="Q4" i="98" a="1"/>
  <c r="Q4" i="98" s="1"/>
  <c r="Q2" i="98" s="1"/>
  <c r="I4" i="98" a="1"/>
  <c r="I4" i="98" s="1"/>
  <c r="I2" i="98" s="1"/>
  <c r="O4" i="97" a="1"/>
  <c r="O4" i="97" s="1"/>
  <c r="O2" i="97" s="1"/>
  <c r="I4" i="97" a="1"/>
  <c r="I4" i="97" s="1"/>
  <c r="I2" i="97" s="1"/>
  <c r="Q7" i="96" a="1"/>
  <c r="Q7" i="96" s="1"/>
  <c r="I7" i="96" a="1"/>
  <c r="I7" i="96" s="1"/>
  <c r="U6" i="96" a="1"/>
  <c r="U6" i="96" s="1"/>
  <c r="Q6" i="96" a="1"/>
  <c r="Q6" i="96" s="1"/>
  <c r="M6" i="96" a="1"/>
  <c r="M6" i="96" s="1"/>
  <c r="W5" i="96" a="1"/>
  <c r="W5" i="96" s="1"/>
  <c r="O5" i="96" a="1"/>
  <c r="O5" i="96" s="1"/>
  <c r="G5" i="96" a="1"/>
  <c r="G5" i="96" s="1"/>
  <c r="V4" i="96" a="1"/>
  <c r="V4" i="96" s="1"/>
  <c r="R4" i="96" a="1"/>
  <c r="R4" i="96" s="1"/>
  <c r="R2" i="96" s="1"/>
  <c r="G4" i="96" a="1"/>
  <c r="G4" i="96" s="1"/>
  <c r="P4" i="98" a="1"/>
  <c r="P4" i="98" s="1"/>
  <c r="P2" i="98" s="1"/>
  <c r="H4" i="98" a="1"/>
  <c r="H4" i="98" s="1"/>
  <c r="H2" i="98" s="1"/>
  <c r="U4" i="97" a="1"/>
  <c r="U4" i="97" s="1"/>
  <c r="U2" i="97" s="1"/>
  <c r="N4" i="97" a="1"/>
  <c r="N4" i="97" s="1"/>
  <c r="N2" i="97" s="1"/>
  <c r="H4" i="97" a="1"/>
  <c r="H4" i="97" s="1"/>
  <c r="H2" i="97" s="1"/>
  <c r="P7" i="96" a="1"/>
  <c r="P7" i="96" s="1"/>
  <c r="E7" i="96" a="1"/>
  <c r="E7" i="96" s="1"/>
  <c r="L6" i="96" a="1"/>
  <c r="L6" i="96" s="1"/>
  <c r="G6" i="96" a="1"/>
  <c r="G6" i="96" s="1"/>
  <c r="V5" i="96" a="1"/>
  <c r="V5" i="96" s="1"/>
  <c r="N5" i="96" a="1"/>
  <c r="N5" i="96" s="1"/>
  <c r="F5" i="96" a="1"/>
  <c r="F5" i="96" s="1"/>
  <c r="Q4" i="96" a="1"/>
  <c r="Q4" i="96" s="1"/>
  <c r="Q2" i="96" s="1"/>
  <c r="L4" i="96" a="1"/>
  <c r="L4" i="96" s="1"/>
  <c r="L2" i="96" s="1"/>
  <c r="V7" i="95" a="1"/>
  <c r="V7" i="95" s="1"/>
  <c r="N7" i="95" a="1"/>
  <c r="N7" i="95" s="1"/>
  <c r="O6" i="95" a="1"/>
  <c r="O6" i="95" s="1"/>
  <c r="I6" i="95" a="1"/>
  <c r="I6" i="95" s="1"/>
  <c r="W5" i="95" a="1"/>
  <c r="W5" i="95" s="1"/>
  <c r="L5" i="95" a="1"/>
  <c r="L5" i="95" s="1"/>
  <c r="W4" i="95" a="1"/>
  <c r="W4" i="95" s="1"/>
  <c r="R4" i="95" a="1"/>
  <c r="R4" i="95" s="1"/>
  <c r="U6" i="94" a="1"/>
  <c r="U6" i="94" s="1"/>
  <c r="P6" i="94" a="1"/>
  <c r="P6" i="94" s="1"/>
  <c r="I6" i="94" a="1"/>
  <c r="I6" i="94" s="1"/>
  <c r="O5" i="94" a="1"/>
  <c r="O5" i="94" s="1"/>
  <c r="F5" i="94" a="1"/>
  <c r="F5" i="94" s="1"/>
  <c r="P4" i="94" a="1"/>
  <c r="P4" i="94" s="1"/>
  <c r="J4" i="94" a="1"/>
  <c r="J4" i="94" s="1"/>
  <c r="D4" i="94" a="1"/>
  <c r="D4" i="94" s="1"/>
  <c r="T8" i="92" a="1"/>
  <c r="T8" i="92" s="1"/>
  <c r="L8" i="92" a="1"/>
  <c r="L8" i="92" s="1"/>
  <c r="D8" i="92" a="1"/>
  <c r="D8" i="92" s="1"/>
  <c r="T7" i="92" a="1"/>
  <c r="T7" i="92" s="1"/>
  <c r="P7" i="92" a="1"/>
  <c r="P7" i="92" s="1"/>
  <c r="P6" i="92" a="1"/>
  <c r="P6" i="92" s="1"/>
  <c r="H6" i="92" a="1"/>
  <c r="H6" i="92" s="1"/>
  <c r="R5" i="92" a="1"/>
  <c r="R5" i="92" s="1"/>
  <c r="N5" i="92" a="1"/>
  <c r="N5" i="92" s="1"/>
  <c r="T4" i="92" a="1"/>
  <c r="T4" i="92" s="1"/>
  <c r="L4" i="92" a="1"/>
  <c r="L4" i="92" s="1"/>
  <c r="D4" i="92" a="1"/>
  <c r="D4" i="92" s="1"/>
  <c r="V6" i="95" a="1"/>
  <c r="V6" i="95" s="1"/>
  <c r="N6" i="95" a="1"/>
  <c r="N6" i="95" s="1"/>
  <c r="H6" i="95" a="1"/>
  <c r="H6" i="95" s="1"/>
  <c r="U5" i="95" a="1"/>
  <c r="U5" i="95" s="1"/>
  <c r="K5" i="95" a="1"/>
  <c r="K5" i="95" s="1"/>
  <c r="Q4" i="95" a="1"/>
  <c r="Q4" i="95" s="1"/>
  <c r="L4" i="95" a="1"/>
  <c r="L4" i="95" s="1"/>
  <c r="F4" i="95" a="1"/>
  <c r="F4" i="95" s="1"/>
  <c r="O6" i="94" a="1"/>
  <c r="O6" i="94" s="1"/>
  <c r="S5" i="94" a="1"/>
  <c r="S5" i="94" s="1"/>
  <c r="J5" i="94" a="1"/>
  <c r="J5" i="94" s="1"/>
  <c r="E5" i="94" a="1"/>
  <c r="E5" i="94" s="1"/>
  <c r="U4" i="94" a="1"/>
  <c r="U4" i="94" s="1"/>
  <c r="O4" i="94" a="1"/>
  <c r="O4" i="94" s="1"/>
  <c r="O2" i="94" s="1"/>
  <c r="S8" i="92" a="1"/>
  <c r="S8" i="92" s="1"/>
  <c r="K8" i="92" a="1"/>
  <c r="K8" i="92" s="1"/>
  <c r="K7" i="92" a="1"/>
  <c r="K7" i="92" s="1"/>
  <c r="W6" i="92" a="1"/>
  <c r="W6" i="92" s="1"/>
  <c r="O6" i="92" a="1"/>
  <c r="O6" i="92" s="1"/>
  <c r="G6" i="92" a="1"/>
  <c r="G6" i="92" s="1"/>
  <c r="V5" i="92" a="1"/>
  <c r="V5" i="92" s="1"/>
  <c r="M5" i="92" a="1"/>
  <c r="M5" i="92" s="1"/>
  <c r="I5" i="92" a="1"/>
  <c r="I5" i="92" s="1"/>
  <c r="E5" i="92" a="1"/>
  <c r="E5" i="92" s="1"/>
  <c r="S4" i="92" a="1"/>
  <c r="S4" i="92" s="1"/>
  <c r="K4" i="92" a="1"/>
  <c r="K4" i="92" s="1"/>
  <c r="T6" i="95" a="1"/>
  <c r="T6" i="95" s="1"/>
  <c r="G6" i="95" a="1"/>
  <c r="G6" i="95" s="1"/>
  <c r="T5" i="95" a="1"/>
  <c r="T5" i="95" s="1"/>
  <c r="I5" i="95" a="1"/>
  <c r="I5" i="95" s="1"/>
  <c r="V4" i="95" a="1"/>
  <c r="V4" i="95" s="1"/>
  <c r="V2" i="95" s="1"/>
  <c r="K4" i="95" a="1"/>
  <c r="K4" i="95" s="1"/>
  <c r="T6" i="94" a="1"/>
  <c r="T6" i="94" s="1"/>
  <c r="N6" i="94" a="1"/>
  <c r="N6" i="94" s="1"/>
  <c r="H6" i="94" a="1"/>
  <c r="H6" i="94" s="1"/>
  <c r="W5" i="94" a="1"/>
  <c r="W5" i="94" s="1"/>
  <c r="N5" i="94" a="1"/>
  <c r="N5" i="94" s="1"/>
  <c r="I5" i="94" a="1"/>
  <c r="I5" i="94" s="1"/>
  <c r="T4" i="94" a="1"/>
  <c r="T4" i="94" s="1"/>
  <c r="I4" i="94" a="1"/>
  <c r="I4" i="94" s="1"/>
  <c r="R8" i="92" a="1"/>
  <c r="R8" i="92" s="1"/>
  <c r="J8" i="92" a="1"/>
  <c r="J8" i="92" s="1"/>
  <c r="S7" i="92" a="1"/>
  <c r="S7" i="92" s="1"/>
  <c r="O7" i="92" a="1"/>
  <c r="O7" i="92" s="1"/>
  <c r="V6" i="92" a="1"/>
  <c r="V6" i="92" s="1"/>
  <c r="N6" i="92" a="1"/>
  <c r="N6" i="92" s="1"/>
  <c r="F6" i="92" a="1"/>
  <c r="F6" i="92" s="1"/>
  <c r="U5" i="92" a="1"/>
  <c r="U5" i="92" s="1"/>
  <c r="Q5" i="92" a="1"/>
  <c r="Q5" i="92" s="1"/>
  <c r="R4" i="92" a="1"/>
  <c r="R4" i="92" s="1"/>
  <c r="J4" i="92" a="1"/>
  <c r="J4" i="92" s="1"/>
  <c r="S6" i="95" a="1"/>
  <c r="S6" i="95" s="1"/>
  <c r="M6" i="95" a="1"/>
  <c r="M6" i="95" s="1"/>
  <c r="F6" i="95" a="1"/>
  <c r="F6" i="95" s="1"/>
  <c r="S5" i="95" a="1"/>
  <c r="S5" i="95" s="1"/>
  <c r="H5" i="95" a="1"/>
  <c r="H5" i="95" s="1"/>
  <c r="U4" i="95" a="1"/>
  <c r="U4" i="95" s="1"/>
  <c r="U2" i="95" s="1"/>
  <c r="P4" i="95" a="1"/>
  <c r="P4" i="95" s="1"/>
  <c r="J4" i="95" a="1"/>
  <c r="J4" i="95" s="1"/>
  <c r="E4" i="95" a="1"/>
  <c r="E4" i="95" s="1"/>
  <c r="S6" i="94" a="1"/>
  <c r="S6" i="94" s="1"/>
  <c r="M6" i="94" a="1"/>
  <c r="M6" i="94" s="1"/>
  <c r="G6" i="94" a="1"/>
  <c r="G6" i="94" s="1"/>
  <c r="R5" i="94" a="1"/>
  <c r="R5" i="94" s="1"/>
  <c r="M5" i="94" a="1"/>
  <c r="M5" i="94" s="1"/>
  <c r="D5" i="94" a="1"/>
  <c r="D5" i="94" s="1"/>
  <c r="S4" i="94" a="1"/>
  <c r="S4" i="94" s="1"/>
  <c r="S2" i="94" s="1"/>
  <c r="N4" i="94" a="1"/>
  <c r="N4" i="94" s="1"/>
  <c r="N2" i="94" s="1"/>
  <c r="H4" i="94" a="1"/>
  <c r="H4" i="94" s="1"/>
  <c r="Q8" i="92" a="1"/>
  <c r="Q8" i="92" s="1"/>
  <c r="I8" i="92" a="1"/>
  <c r="I8" i="92" s="1"/>
  <c r="W7" i="92" a="1"/>
  <c r="W7" i="92" s="1"/>
  <c r="J7" i="92" a="1"/>
  <c r="J7" i="92" s="1"/>
  <c r="U6" i="92" a="1"/>
  <c r="U6" i="92" s="1"/>
  <c r="M6" i="92" a="1"/>
  <c r="M6" i="92" s="1"/>
  <c r="E6" i="92" a="1"/>
  <c r="E6" i="92" s="1"/>
  <c r="L5" i="92" a="1"/>
  <c r="L5" i="92" s="1"/>
  <c r="H5" i="92" a="1"/>
  <c r="H5" i="92" s="1"/>
  <c r="D5" i="92" a="1"/>
  <c r="D5" i="92" s="1"/>
  <c r="Q4" i="92" a="1"/>
  <c r="Q4" i="92" s="1"/>
  <c r="R6" i="95" a="1"/>
  <c r="R6" i="95" s="1"/>
  <c r="L6" i="95" a="1"/>
  <c r="L6" i="95" s="1"/>
  <c r="Q5" i="95" a="1"/>
  <c r="Q5" i="95" s="1"/>
  <c r="G5" i="95" a="1"/>
  <c r="G5" i="95" s="1"/>
  <c r="O4" i="95" a="1"/>
  <c r="O4" i="95" s="1"/>
  <c r="R6" i="94" a="1"/>
  <c r="R6" i="94" s="1"/>
  <c r="F6" i="94" a="1"/>
  <c r="F6" i="94" s="1"/>
  <c r="V5" i="94" a="1"/>
  <c r="V5" i="94" s="1"/>
  <c r="Q5" i="94" a="1"/>
  <c r="Q5" i="94" s="1"/>
  <c r="H5" i="94" a="1"/>
  <c r="H5" i="94" s="1"/>
  <c r="G4" i="94" a="1"/>
  <c r="G4" i="94" s="1"/>
  <c r="P8" i="92" a="1"/>
  <c r="P8" i="92" s="1"/>
  <c r="H8" i="92" a="1"/>
  <c r="H8" i="92" s="1"/>
  <c r="R7" i="92" a="1"/>
  <c r="R7" i="92" s="1"/>
  <c r="N7" i="92" a="1"/>
  <c r="N7" i="92" s="1"/>
  <c r="T6" i="92" a="1"/>
  <c r="T6" i="92" s="1"/>
  <c r="L6" i="92" a="1"/>
  <c r="L6" i="92" s="1"/>
  <c r="D6" i="92" a="1"/>
  <c r="D6" i="92" s="1"/>
  <c r="T5" i="92" a="1"/>
  <c r="T5" i="92" s="1"/>
  <c r="P5" i="92" a="1"/>
  <c r="P5" i="92" s="1"/>
  <c r="P4" i="92" a="1"/>
  <c r="P4" i="92" s="1"/>
  <c r="H4" i="92" a="1"/>
  <c r="H4" i="92" s="1"/>
  <c r="H2" i="92" s="1"/>
  <c r="K6" i="95" a="1"/>
  <c r="K6" i="95" s="1"/>
  <c r="E6" i="95" a="1"/>
  <c r="E6" i="95" s="1"/>
  <c r="P5" i="95" a="1"/>
  <c r="P5" i="95" s="1"/>
  <c r="E5" i="95" a="1"/>
  <c r="E5" i="95" s="1"/>
  <c r="T4" i="95" a="1"/>
  <c r="T4" i="95" s="1"/>
  <c r="T2" i="95" s="1"/>
  <c r="I4" i="95" a="1"/>
  <c r="I4" i="95" s="1"/>
  <c r="I2" i="95" s="1"/>
  <c r="D4" i="95" a="1"/>
  <c r="D4" i="95" s="1"/>
  <c r="W6" i="94" a="1"/>
  <c r="W6" i="94" s="1"/>
  <c r="L6" i="94" a="1"/>
  <c r="L6" i="94" s="1"/>
  <c r="E6" i="94" a="1"/>
  <c r="E6" i="94" s="1"/>
  <c r="U5" i="94" a="1"/>
  <c r="U5" i="94" s="1"/>
  <c r="L5" i="94" a="1"/>
  <c r="L5" i="94" s="1"/>
  <c r="W4" i="94" a="1"/>
  <c r="W4" i="94" s="1"/>
  <c r="W2" i="94" s="1"/>
  <c r="R4" i="94" a="1"/>
  <c r="R4" i="94" s="1"/>
  <c r="R2" i="94" s="1"/>
  <c r="M4" i="94" a="1"/>
  <c r="M4" i="94" s="1"/>
  <c r="M2" i="94" s="1"/>
  <c r="F4" i="94" a="1"/>
  <c r="F4" i="94" s="1"/>
  <c r="F2" i="94" s="1"/>
  <c r="W8" i="92" a="1"/>
  <c r="W8" i="92" s="1"/>
  <c r="O8" i="92" a="1"/>
  <c r="O8" i="92" s="1"/>
  <c r="G8" i="92" a="1"/>
  <c r="G8" i="92" s="1"/>
  <c r="V7" i="92" a="1"/>
  <c r="V7" i="92" s="1"/>
  <c r="M7" i="92" a="1"/>
  <c r="M7" i="92" s="1"/>
  <c r="I7" i="92" a="1"/>
  <c r="I7" i="92" s="1"/>
  <c r="S6" i="92" a="1"/>
  <c r="S6" i="92" s="1"/>
  <c r="K6" i="92" a="1"/>
  <c r="K6" i="92" s="1"/>
  <c r="K5" i="92" a="1"/>
  <c r="K5" i="92" s="1"/>
  <c r="G5" i="92" a="1"/>
  <c r="G5" i="92" s="1"/>
  <c r="W4" i="92" a="1"/>
  <c r="W4" i="92" s="1"/>
  <c r="O4" i="92" a="1"/>
  <c r="O4" i="92" s="1"/>
  <c r="G4" i="92" a="1"/>
  <c r="G4" i="92" s="1"/>
  <c r="G2" i="92" s="1"/>
  <c r="W7" i="95" a="1"/>
  <c r="W7" i="95" s="1"/>
  <c r="Q6" i="95" a="1"/>
  <c r="Q6" i="95" s="1"/>
  <c r="J6" i="95" a="1"/>
  <c r="J6" i="95" s="1"/>
  <c r="D6" i="95" a="1"/>
  <c r="D6" i="95" s="1"/>
  <c r="O5" i="95" a="1"/>
  <c r="O5" i="95" s="1"/>
  <c r="D5" i="95" a="1"/>
  <c r="D5" i="95" s="1"/>
  <c r="S4" i="95" a="1"/>
  <c r="S4" i="95" s="1"/>
  <c r="S2" i="95" s="1"/>
  <c r="N4" i="95" a="1"/>
  <c r="N4" i="95" s="1"/>
  <c r="N2" i="95" s="1"/>
  <c r="V6" i="94" a="1"/>
  <c r="V6" i="94" s="1"/>
  <c r="Q6" i="94" a="1"/>
  <c r="Q6" i="94" s="1"/>
  <c r="K6" i="94" a="1"/>
  <c r="K6" i="94" s="1"/>
  <c r="P5" i="94" a="1"/>
  <c r="P5" i="94" s="1"/>
  <c r="G5" i="94" a="1"/>
  <c r="G5" i="94" s="1"/>
  <c r="L4" i="94" a="1"/>
  <c r="L4" i="94" s="1"/>
  <c r="L2" i="94" s="1"/>
  <c r="V8" i="92" a="1"/>
  <c r="V8" i="92" s="1"/>
  <c r="N8" i="92" a="1"/>
  <c r="N8" i="92" s="1"/>
  <c r="F8" i="92" a="1"/>
  <c r="F8" i="92" s="1"/>
  <c r="U7" i="92" a="1"/>
  <c r="U7" i="92" s="1"/>
  <c r="Q7" i="92" a="1"/>
  <c r="Q7" i="92" s="1"/>
  <c r="R6" i="92" a="1"/>
  <c r="R6" i="92" s="1"/>
  <c r="J6" i="92" a="1"/>
  <c r="J6" i="92" s="1"/>
  <c r="S5" i="92" a="1"/>
  <c r="S5" i="92" s="1"/>
  <c r="O5" i="92" a="1"/>
  <c r="O5" i="92" s="1"/>
  <c r="V4" i="92" a="1"/>
  <c r="V4" i="92" s="1"/>
  <c r="V2" i="92" s="1"/>
  <c r="N4" i="92" a="1"/>
  <c r="N4" i="92" s="1"/>
  <c r="F4" i="92" a="1"/>
  <c r="F4" i="92" s="1"/>
  <c r="O7" i="95" a="1"/>
  <c r="O7" i="95" s="1"/>
  <c r="P6" i="95" a="1"/>
  <c r="P6" i="95" s="1"/>
  <c r="M5" i="95" a="1"/>
  <c r="M5" i="95" s="1"/>
  <c r="M4" i="95" a="1"/>
  <c r="M4" i="95" s="1"/>
  <c r="M2" i="95" s="1"/>
  <c r="H4" i="95" a="1"/>
  <c r="H4" i="95" s="1"/>
  <c r="H2" i="95" s="1"/>
  <c r="J6" i="94" a="1"/>
  <c r="J6" i="94" s="1"/>
  <c r="D6" i="94" a="1"/>
  <c r="D6" i="94" s="1"/>
  <c r="T5" i="94" a="1"/>
  <c r="T5" i="94" s="1"/>
  <c r="K5" i="94" a="1"/>
  <c r="K5" i="94" s="1"/>
  <c r="V4" i="94" a="1"/>
  <c r="V4" i="94" s="1"/>
  <c r="Q4" i="94" a="1"/>
  <c r="Q4" i="94" s="1"/>
  <c r="Q2" i="94" s="1"/>
  <c r="K4" i="94" a="1"/>
  <c r="K4" i="94" s="1"/>
  <c r="K2" i="94" s="1"/>
  <c r="E4" i="94" a="1"/>
  <c r="E4" i="94" s="1"/>
  <c r="E2" i="94" s="1"/>
  <c r="U8" i="92" a="1"/>
  <c r="U8" i="92" s="1"/>
  <c r="M8" i="92" a="1"/>
  <c r="M8" i="92" s="1"/>
  <c r="E8" i="92" a="1"/>
  <c r="E8" i="92" s="1"/>
  <c r="L7" i="92" a="1"/>
  <c r="L7" i="92" s="1"/>
  <c r="E7" i="92" a="1"/>
  <c r="E7" i="92" s="1"/>
  <c r="Q6" i="92" a="1"/>
  <c r="Q6" i="92" s="1"/>
  <c r="I6" i="92" a="1"/>
  <c r="I6" i="92" s="1"/>
  <c r="W5" i="92" a="1"/>
  <c r="W5" i="92" s="1"/>
  <c r="J5" i="92" a="1"/>
  <c r="J5" i="92" s="1"/>
  <c r="F5" i="92" a="1"/>
  <c r="F5" i="92" s="1"/>
  <c r="U4" i="92" a="1"/>
  <c r="U4" i="92" s="1"/>
  <c r="M4" i="92" a="1"/>
  <c r="M4" i="92" s="1"/>
  <c r="M2" i="92" s="1"/>
  <c r="E4" i="92" a="1"/>
  <c r="E4" i="92" s="1"/>
  <c r="E2" i="92" s="1"/>
  <c r="R6" i="91" a="1"/>
  <c r="R6" i="91" s="1"/>
  <c r="J6" i="91" a="1"/>
  <c r="J6" i="91" s="1"/>
  <c r="S5" i="91" a="1"/>
  <c r="S5" i="91" s="1"/>
  <c r="O5" i="91" a="1"/>
  <c r="O5" i="91" s="1"/>
  <c r="K5" i="91" a="1"/>
  <c r="K5" i="91" s="1"/>
  <c r="D5" i="91" a="1"/>
  <c r="D5" i="91" s="1"/>
  <c r="Q4" i="91" a="1"/>
  <c r="Q4" i="91" s="1"/>
  <c r="I4" i="91" a="1"/>
  <c r="I4" i="91" s="1"/>
  <c r="U7" i="90" a="1"/>
  <c r="U7" i="90" s="1"/>
  <c r="E7" i="90" a="1"/>
  <c r="E7" i="90" s="1"/>
  <c r="S6" i="90" a="1"/>
  <c r="S6" i="90" s="1"/>
  <c r="S5" i="90" a="1"/>
  <c r="S5" i="90" s="1"/>
  <c r="N5" i="90" a="1"/>
  <c r="N5" i="90" s="1"/>
  <c r="Q4" i="90" a="1"/>
  <c r="Q4" i="90" s="1"/>
  <c r="S6" i="88" a="1"/>
  <c r="S6" i="88" s="1"/>
  <c r="M6" i="88" a="1"/>
  <c r="M6" i="88" s="1"/>
  <c r="U5" i="88" a="1"/>
  <c r="U5" i="88" s="1"/>
  <c r="K5" i="88" a="1"/>
  <c r="K5" i="88" s="1"/>
  <c r="W4" i="88" a="1"/>
  <c r="W4" i="88" s="1"/>
  <c r="P4" i="88" a="1"/>
  <c r="P4" i="88" s="1"/>
  <c r="J4" i="88" a="1"/>
  <c r="J4" i="88" s="1"/>
  <c r="R6" i="87" a="1"/>
  <c r="R6" i="87" s="1"/>
  <c r="J6" i="87" a="1"/>
  <c r="J6" i="87" s="1"/>
  <c r="R5" i="87" a="1"/>
  <c r="R5" i="87" s="1"/>
  <c r="M5" i="87" a="1"/>
  <c r="M5" i="87" s="1"/>
  <c r="Q4" i="87" a="1"/>
  <c r="Q4" i="87" s="1"/>
  <c r="K4" i="87" a="1"/>
  <c r="K4" i="87" s="1"/>
  <c r="L5" i="87" a="1"/>
  <c r="L5" i="87" s="1"/>
  <c r="I4" i="87" a="1"/>
  <c r="I4" i="87" s="1"/>
  <c r="R4" i="87" a="1"/>
  <c r="R4" i="87" s="1"/>
  <c r="R2" i="87" s="1"/>
  <c r="Q6" i="91" a="1"/>
  <c r="Q6" i="91" s="1"/>
  <c r="I6" i="91" a="1"/>
  <c r="I6" i="91" s="1"/>
  <c r="W5" i="91" a="1"/>
  <c r="W5" i="91" s="1"/>
  <c r="J5" i="91" a="1"/>
  <c r="J5" i="91" s="1"/>
  <c r="P4" i="91" a="1"/>
  <c r="P4" i="91" s="1"/>
  <c r="H4" i="91" a="1"/>
  <c r="H4" i="91" s="1"/>
  <c r="T7" i="90" a="1"/>
  <c r="T7" i="90" s="1"/>
  <c r="N7" i="90" a="1"/>
  <c r="N7" i="90" s="1"/>
  <c r="N6" i="90" a="1"/>
  <c r="N6" i="90" s="1"/>
  <c r="I6" i="90" a="1"/>
  <c r="I6" i="90" s="1"/>
  <c r="M5" i="90" a="1"/>
  <c r="M5" i="90" s="1"/>
  <c r="G5" i="90" a="1"/>
  <c r="G5" i="90" s="1"/>
  <c r="V4" i="90" a="1"/>
  <c r="V4" i="90" s="1"/>
  <c r="P4" i="90" a="1"/>
  <c r="P4" i="90" s="1"/>
  <c r="J4" i="90" a="1"/>
  <c r="J4" i="90" s="1"/>
  <c r="L6" i="88" a="1"/>
  <c r="L6" i="88" s="1"/>
  <c r="F6" i="88" a="1"/>
  <c r="F6" i="88" s="1"/>
  <c r="P5" i="88" a="1"/>
  <c r="P5" i="88" s="1"/>
  <c r="F5" i="88" a="1"/>
  <c r="F5" i="88" s="1"/>
  <c r="V4" i="88" a="1"/>
  <c r="V4" i="88" s="1"/>
  <c r="I4" i="88" a="1"/>
  <c r="I4" i="88" s="1"/>
  <c r="Q6" i="87" a="1"/>
  <c r="Q6" i="87" s="1"/>
  <c r="I6" i="87" a="1"/>
  <c r="I6" i="87" s="1"/>
  <c r="W5" i="87" a="1"/>
  <c r="W5" i="87" s="1"/>
  <c r="H5" i="87" a="1"/>
  <c r="H5" i="87" s="1"/>
  <c r="W4" i="87" a="1"/>
  <c r="W4" i="87" s="1"/>
  <c r="J4" i="87" a="1"/>
  <c r="J4" i="87" s="1"/>
  <c r="Q5" i="87" a="1"/>
  <c r="Q5" i="87" s="1"/>
  <c r="P4" i="87" a="1"/>
  <c r="P4" i="87" s="1"/>
  <c r="S5" i="87" a="1"/>
  <c r="S5" i="87" s="1"/>
  <c r="D4" i="87" a="1"/>
  <c r="D4" i="87" s="1"/>
  <c r="P6" i="91" a="1"/>
  <c r="P6" i="91" s="1"/>
  <c r="H6" i="91" a="1"/>
  <c r="H6" i="91" s="1"/>
  <c r="R5" i="91" a="1"/>
  <c r="R5" i="91" s="1"/>
  <c r="N5" i="91" a="1"/>
  <c r="N5" i="91" s="1"/>
  <c r="I5" i="91" a="1"/>
  <c r="I5" i="91" s="1"/>
  <c r="W4" i="91" a="1"/>
  <c r="W4" i="91" s="1"/>
  <c r="O4" i="91" a="1"/>
  <c r="O4" i="91" s="1"/>
  <c r="O2" i="91" s="1"/>
  <c r="G4" i="91" a="1"/>
  <c r="G4" i="91" s="1"/>
  <c r="S7" i="90" a="1"/>
  <c r="S7" i="90" s="1"/>
  <c r="M7" i="90" a="1"/>
  <c r="M7" i="90" s="1"/>
  <c r="W6" i="90" a="1"/>
  <c r="W6" i="90" s="1"/>
  <c r="R6" i="90" a="1"/>
  <c r="R6" i="90" s="1"/>
  <c r="M6" i="90" a="1"/>
  <c r="M6" i="90" s="1"/>
  <c r="W5" i="90" a="1"/>
  <c r="W5" i="90" s="1"/>
  <c r="R5" i="90" a="1"/>
  <c r="R5" i="90" s="1"/>
  <c r="L5" i="90" a="1"/>
  <c r="L5" i="90" s="1"/>
  <c r="F5" i="90" a="1"/>
  <c r="F5" i="90" s="1"/>
  <c r="U4" i="90" a="1"/>
  <c r="U4" i="90" s="1"/>
  <c r="O4" i="90" a="1"/>
  <c r="O4" i="90" s="1"/>
  <c r="I4" i="90" a="1"/>
  <c r="I4" i="90" s="1"/>
  <c r="R6" i="88" a="1"/>
  <c r="R6" i="88" s="1"/>
  <c r="K6" i="88" a="1"/>
  <c r="K6" i="88" s="1"/>
  <c r="E6" i="88" a="1"/>
  <c r="E6" i="88" s="1"/>
  <c r="T5" i="88" a="1"/>
  <c r="T5" i="88" s="1"/>
  <c r="O5" i="88" a="1"/>
  <c r="O5" i="88" s="1"/>
  <c r="J5" i="88" a="1"/>
  <c r="J5" i="88" s="1"/>
  <c r="U4" i="88" a="1"/>
  <c r="U4" i="88" s="1"/>
  <c r="O4" i="88" a="1"/>
  <c r="O4" i="88" s="1"/>
  <c r="H4" i="88" a="1"/>
  <c r="H4" i="88" s="1"/>
  <c r="W6" i="87" a="1"/>
  <c r="W6" i="87" s="1"/>
  <c r="P6" i="87" a="1"/>
  <c r="P6" i="87" s="1"/>
  <c r="H6" i="87" a="1"/>
  <c r="H6" i="87" s="1"/>
  <c r="V5" i="87" a="1"/>
  <c r="V5" i="87" s="1"/>
  <c r="V4" i="87" a="1"/>
  <c r="V4" i="87" s="1"/>
  <c r="K6" i="87" a="1"/>
  <c r="K6" i="87" s="1"/>
  <c r="W6" i="91" a="1"/>
  <c r="W6" i="91" s="1"/>
  <c r="O6" i="91" a="1"/>
  <c r="O6" i="91" s="1"/>
  <c r="G6" i="91" a="1"/>
  <c r="G6" i="91" s="1"/>
  <c r="V5" i="91" a="1"/>
  <c r="V5" i="91" s="1"/>
  <c r="H5" i="91" a="1"/>
  <c r="H5" i="91" s="1"/>
  <c r="V4" i="91" a="1"/>
  <c r="V4" i="91" s="1"/>
  <c r="N4" i="91" a="1"/>
  <c r="N4" i="91" s="1"/>
  <c r="F4" i="91" a="1"/>
  <c r="F4" i="91" s="1"/>
  <c r="L7" i="90" a="1"/>
  <c r="L7" i="90" s="1"/>
  <c r="H6" i="90" a="1"/>
  <c r="H6" i="90" s="1"/>
  <c r="Q5" i="90" a="1"/>
  <c r="Q5" i="90" s="1"/>
  <c r="E5" i="90" a="1"/>
  <c r="E5" i="90" s="1"/>
  <c r="T4" i="90" a="1"/>
  <c r="T4" i="90" s="1"/>
  <c r="H4" i="90" a="1"/>
  <c r="H4" i="90" s="1"/>
  <c r="W6" i="88" a="1"/>
  <c r="W6" i="88" s="1"/>
  <c r="Q6" i="88" a="1"/>
  <c r="Q6" i="88" s="1"/>
  <c r="D6" i="88" a="1"/>
  <c r="D6" i="88" s="1"/>
  <c r="S5" i="88" a="1"/>
  <c r="S5" i="88" s="1"/>
  <c r="E5" i="88" a="1"/>
  <c r="E5" i="88" s="1"/>
  <c r="T4" i="88" a="1"/>
  <c r="T4" i="88" s="1"/>
  <c r="N4" i="88" a="1"/>
  <c r="N4" i="88" s="1"/>
  <c r="G4" i="88" a="1"/>
  <c r="G4" i="88" s="1"/>
  <c r="V6" i="87" a="1"/>
  <c r="V6" i="87" s="1"/>
  <c r="O6" i="87" a="1"/>
  <c r="O6" i="87" s="1"/>
  <c r="G6" i="87" a="1"/>
  <c r="G6" i="87" s="1"/>
  <c r="U5" i="87" a="1"/>
  <c r="U5" i="87" s="1"/>
  <c r="G5" i="87" a="1"/>
  <c r="G5" i="87" s="1"/>
  <c r="U4" i="87" a="1"/>
  <c r="U4" i="87" s="1"/>
  <c r="O4" i="87" a="1"/>
  <c r="O4" i="87" s="1"/>
  <c r="H4" i="87" a="1"/>
  <c r="H4" i="87" s="1"/>
  <c r="H2" i="87" s="1"/>
  <c r="L4" i="87" a="1"/>
  <c r="L4" i="87" s="1"/>
  <c r="I4" i="92" a="1"/>
  <c r="I4" i="92" s="1"/>
  <c r="I2" i="92" s="1"/>
  <c r="V6" i="91" a="1"/>
  <c r="V6" i="91" s="1"/>
  <c r="N6" i="91" a="1"/>
  <c r="N6" i="91" s="1"/>
  <c r="F6" i="91" a="1"/>
  <c r="F6" i="91" s="1"/>
  <c r="U5" i="91" a="1"/>
  <c r="U5" i="91" s="1"/>
  <c r="Q5" i="91" a="1"/>
  <c r="Q5" i="91" s="1"/>
  <c r="M5" i="91" a="1"/>
  <c r="M5" i="91" s="1"/>
  <c r="U4" i="91" a="1"/>
  <c r="U4" i="91" s="1"/>
  <c r="M4" i="91" a="1"/>
  <c r="M4" i="91" s="1"/>
  <c r="E4" i="91" a="1"/>
  <c r="E4" i="91" s="1"/>
  <c r="R7" i="90" a="1"/>
  <c r="R7" i="90" s="1"/>
  <c r="K7" i="90" a="1"/>
  <c r="K7" i="90" s="1"/>
  <c r="V6" i="90" a="1"/>
  <c r="V6" i="90" s="1"/>
  <c r="Q6" i="90" a="1"/>
  <c r="Q6" i="90" s="1"/>
  <c r="L6" i="90" a="1"/>
  <c r="L6" i="90" s="1"/>
  <c r="G6" i="90" a="1"/>
  <c r="G6" i="90" s="1"/>
  <c r="V5" i="90" a="1"/>
  <c r="V5" i="90" s="1"/>
  <c r="P5" i="90" a="1"/>
  <c r="P5" i="90" s="1"/>
  <c r="K5" i="90" a="1"/>
  <c r="K5" i="90" s="1"/>
  <c r="D5" i="90" a="1"/>
  <c r="D5" i="90" s="1"/>
  <c r="S4" i="90" a="1"/>
  <c r="S4" i="90" s="1"/>
  <c r="S2" i="90" s="1"/>
  <c r="N4" i="90" a="1"/>
  <c r="N4" i="90" s="1"/>
  <c r="N2" i="90" s="1"/>
  <c r="G4" i="90" a="1"/>
  <c r="G4" i="90" s="1"/>
  <c r="G2" i="90" s="1"/>
  <c r="P6" i="88" a="1"/>
  <c r="P6" i="88" s="1"/>
  <c r="J6" i="88" a="1"/>
  <c r="J6" i="88" s="1"/>
  <c r="N5" i="88" a="1"/>
  <c r="N5" i="88" s="1"/>
  <c r="I5" i="88" a="1"/>
  <c r="I5" i="88" s="1"/>
  <c r="M4" i="88" a="1"/>
  <c r="M4" i="88" s="1"/>
  <c r="F4" i="88" a="1"/>
  <c r="F4" i="88" s="1"/>
  <c r="F2" i="88" s="1"/>
  <c r="U6" i="87" a="1"/>
  <c r="U6" i="87" s="1"/>
  <c r="N6" i="87" a="1"/>
  <c r="N6" i="87" s="1"/>
  <c r="F6" i="87" a="1"/>
  <c r="F6" i="87" s="1"/>
  <c r="P5" i="87" a="1"/>
  <c r="P5" i="87" s="1"/>
  <c r="K5" i="87" a="1"/>
  <c r="K5" i="87" s="1"/>
  <c r="F5" i="87" a="1"/>
  <c r="F5" i="87" s="1"/>
  <c r="N4" i="87" a="1"/>
  <c r="N4" i="87" s="1"/>
  <c r="G4" i="87" a="1"/>
  <c r="G4" i="87" s="1"/>
  <c r="G2" i="87" s="1"/>
  <c r="S4" i="87" a="1"/>
  <c r="S4" i="87" s="1"/>
  <c r="I5" i="87" a="1"/>
  <c r="I5" i="87" s="1"/>
  <c r="U6" i="91" a="1"/>
  <c r="U6" i="91" s="1"/>
  <c r="M6" i="91" a="1"/>
  <c r="M6" i="91" s="1"/>
  <c r="E6" i="91" a="1"/>
  <c r="E6" i="91" s="1"/>
  <c r="G5" i="91" a="1"/>
  <c r="G5" i="91" s="1"/>
  <c r="T4" i="91" a="1"/>
  <c r="T4" i="91" s="1"/>
  <c r="L4" i="91" a="1"/>
  <c r="L4" i="91" s="1"/>
  <c r="L2" i="91" s="1"/>
  <c r="D4" i="91" a="1"/>
  <c r="D4" i="91" s="1"/>
  <c r="W7" i="90" a="1"/>
  <c r="W7" i="90" s="1"/>
  <c r="Q7" i="90" a="1"/>
  <c r="Q7" i="90" s="1"/>
  <c r="U6" i="90" a="1"/>
  <c r="U6" i="90" s="1"/>
  <c r="K6" i="90" a="1"/>
  <c r="K6" i="90" s="1"/>
  <c r="F6" i="90" a="1"/>
  <c r="F6" i="90" s="1"/>
  <c r="U5" i="90" a="1"/>
  <c r="U5" i="90" s="1"/>
  <c r="J5" i="90" a="1"/>
  <c r="J5" i="90" s="1"/>
  <c r="M4" i="90" a="1"/>
  <c r="M4" i="90" s="1"/>
  <c r="M2" i="90" s="1"/>
  <c r="F4" i="90" a="1"/>
  <c r="F4" i="90" s="1"/>
  <c r="F2" i="90" s="1"/>
  <c r="V6" i="88" a="1"/>
  <c r="V6" i="88" s="1"/>
  <c r="O6" i="88" a="1"/>
  <c r="O6" i="88" s="1"/>
  <c r="I6" i="88" a="1"/>
  <c r="I6" i="88" s="1"/>
  <c r="W5" i="88" a="1"/>
  <c r="W5" i="88" s="1"/>
  <c r="W2" i="88" s="1"/>
  <c r="R5" i="88" a="1"/>
  <c r="R5" i="88" s="1"/>
  <c r="M5" i="88" a="1"/>
  <c r="M5" i="88" s="1"/>
  <c r="D5" i="88" a="1"/>
  <c r="D5" i="88" s="1"/>
  <c r="S4" i="88" a="1"/>
  <c r="S4" i="88" s="1"/>
  <c r="S2" i="88" s="1"/>
  <c r="L4" i="88" a="1"/>
  <c r="L4" i="88" s="1"/>
  <c r="E4" i="88" a="1"/>
  <c r="E4" i="88" s="1"/>
  <c r="E2" i="88" s="1"/>
  <c r="M6" i="87" a="1"/>
  <c r="M6" i="87" s="1"/>
  <c r="E6" i="87" a="1"/>
  <c r="E6" i="87" s="1"/>
  <c r="T5" i="87" a="1"/>
  <c r="T5" i="87" s="1"/>
  <c r="J5" i="87" a="1"/>
  <c r="J5" i="87" s="1"/>
  <c r="T4" i="87" a="1"/>
  <c r="T4" i="87" s="1"/>
  <c r="T2" i="87" s="1"/>
  <c r="M4" i="87" a="1"/>
  <c r="M4" i="87" s="1"/>
  <c r="M2" i="87" s="1"/>
  <c r="F4" i="87" a="1"/>
  <c r="F4" i="87" s="1"/>
  <c r="F2" i="87" s="1"/>
  <c r="E5" i="87" a="1"/>
  <c r="E5" i="87" s="1"/>
  <c r="N5" i="87" a="1"/>
  <c r="N5" i="87" s="1"/>
  <c r="T6" i="91" a="1"/>
  <c r="T6" i="91" s="1"/>
  <c r="L6" i="91" a="1"/>
  <c r="L6" i="91" s="1"/>
  <c r="D6" i="91" a="1"/>
  <c r="D6" i="91" s="1"/>
  <c r="T5" i="91" a="1"/>
  <c r="T5" i="91" s="1"/>
  <c r="P5" i="91" a="1"/>
  <c r="P5" i="91" s="1"/>
  <c r="L5" i="91" a="1"/>
  <c r="L5" i="91" s="1"/>
  <c r="F5" i="91" a="1"/>
  <c r="F5" i="91" s="1"/>
  <c r="S4" i="91" a="1"/>
  <c r="S4" i="91" s="1"/>
  <c r="K4" i="91" a="1"/>
  <c r="K4" i="91" s="1"/>
  <c r="P7" i="90" a="1"/>
  <c r="P7" i="90" s="1"/>
  <c r="J7" i="90" a="1"/>
  <c r="J7" i="90" s="1"/>
  <c r="P6" i="90" a="1"/>
  <c r="P6" i="90" s="1"/>
  <c r="E6" i="90" a="1"/>
  <c r="E6" i="90" s="1"/>
  <c r="T5" i="90" a="1"/>
  <c r="T5" i="90" s="1"/>
  <c r="O5" i="90" a="1"/>
  <c r="O5" i="90" s="1"/>
  <c r="I5" i="90" a="1"/>
  <c r="I5" i="90" s="1"/>
  <c r="R4" i="90" a="1"/>
  <c r="R4" i="90" s="1"/>
  <c r="R2" i="90" s="1"/>
  <c r="L4" i="90" a="1"/>
  <c r="L4" i="90" s="1"/>
  <c r="L2" i="90" s="1"/>
  <c r="E4" i="90" a="1"/>
  <c r="E4" i="90" s="1"/>
  <c r="E2" i="90" s="1"/>
  <c r="U6" i="88" a="1"/>
  <c r="U6" i="88" s="1"/>
  <c r="H6" i="88" a="1"/>
  <c r="H6" i="88" s="1"/>
  <c r="H5" i="88" a="1"/>
  <c r="H5" i="88" s="1"/>
  <c r="R4" i="88" a="1"/>
  <c r="R4" i="88" s="1"/>
  <c r="R2" i="88" s="1"/>
  <c r="D4" i="88" a="1"/>
  <c r="D4" i="88" s="1"/>
  <c r="T6" i="87" a="1"/>
  <c r="T6" i="87" s="1"/>
  <c r="L6" i="87" a="1"/>
  <c r="L6" i="87" s="1"/>
  <c r="D6" i="87" a="1"/>
  <c r="D6" i="87" s="1"/>
  <c r="O5" i="87" a="1"/>
  <c r="O5" i="87" s="1"/>
  <c r="E4" i="87" a="1"/>
  <c r="E4" i="87" s="1"/>
  <c r="E2" i="87" s="1"/>
  <c r="D5" i="87" a="1"/>
  <c r="D5" i="87" s="1"/>
  <c r="S6" i="91" a="1"/>
  <c r="S6" i="91" s="1"/>
  <c r="K6" i="91" a="1"/>
  <c r="K6" i="91" s="1"/>
  <c r="E5" i="91" a="1"/>
  <c r="E5" i="91" s="1"/>
  <c r="R4" i="91" a="1"/>
  <c r="R4" i="91" s="1"/>
  <c r="R2" i="91" s="1"/>
  <c r="J4" i="91" a="1"/>
  <c r="J4" i="91" s="1"/>
  <c r="J2" i="91" s="1"/>
  <c r="V7" i="90" a="1"/>
  <c r="V7" i="90" s="1"/>
  <c r="O7" i="90" a="1"/>
  <c r="O7" i="90" s="1"/>
  <c r="I7" i="90" a="1"/>
  <c r="I7" i="90" s="1"/>
  <c r="T6" i="90" a="1"/>
  <c r="T6" i="90" s="1"/>
  <c r="O6" i="90" a="1"/>
  <c r="O6" i="90" s="1"/>
  <c r="J6" i="90" a="1"/>
  <c r="J6" i="90" s="1"/>
  <c r="D6" i="90" a="1"/>
  <c r="D6" i="90" s="1"/>
  <c r="H5" i="90" a="1"/>
  <c r="H5" i="90" s="1"/>
  <c r="W4" i="90" a="1"/>
  <c r="W4" i="90" s="1"/>
  <c r="W2" i="90" s="1"/>
  <c r="K4" i="90" a="1"/>
  <c r="K4" i="90" s="1"/>
  <c r="K2" i="90" s="1"/>
  <c r="D4" i="90" a="1"/>
  <c r="D4" i="90" s="1"/>
  <c r="D2" i="90" s="1"/>
  <c r="T6" i="88" a="1"/>
  <c r="T6" i="88" s="1"/>
  <c r="N6" i="88" a="1"/>
  <c r="N6" i="88" s="1"/>
  <c r="G6" i="88" a="1"/>
  <c r="G6" i="88" s="1"/>
  <c r="V5" i="88" a="1"/>
  <c r="V5" i="88" s="1"/>
  <c r="Q5" i="88" a="1"/>
  <c r="Q5" i="88" s="1"/>
  <c r="L5" i="88" a="1"/>
  <c r="L5" i="88" s="1"/>
  <c r="G5" i="88" a="1"/>
  <c r="G5" i="88" s="1"/>
  <c r="Q4" i="88" a="1"/>
  <c r="Q4" i="88" s="1"/>
  <c r="K4" i="88" a="1"/>
  <c r="K4" i="88" s="1"/>
  <c r="K2" i="88" s="1"/>
  <c r="S6" i="87" a="1"/>
  <c r="S6" i="87" s="1"/>
  <c r="T6" i="86" a="1"/>
  <c r="T6" i="86" s="1"/>
  <c r="L6" i="86" a="1"/>
  <c r="L6" i="86" s="1"/>
  <c r="E6" i="86" a="1"/>
  <c r="E6" i="86" s="1"/>
  <c r="S6" i="86" a="1"/>
  <c r="S6" i="86" s="1"/>
  <c r="K6" i="86" a="1"/>
  <c r="K6" i="86" s="1"/>
  <c r="D6" i="86" a="1"/>
  <c r="D6" i="86" s="1"/>
  <c r="R5" i="86" a="1"/>
  <c r="R5" i="86" s="1"/>
  <c r="K5" i="86" a="1"/>
  <c r="K5" i="86" s="1"/>
  <c r="D5" i="86" a="1"/>
  <c r="D5" i="86" s="1"/>
  <c r="Q4" i="86" a="1"/>
  <c r="Q4" i="86" s="1"/>
  <c r="I4" i="86" a="1"/>
  <c r="I4" i="86" s="1"/>
  <c r="I2" i="86" s="1"/>
  <c r="J6" i="86" a="1"/>
  <c r="J6" i="86" s="1"/>
  <c r="J5" i="86" a="1"/>
  <c r="J5" i="86" s="1"/>
  <c r="O4" i="86" a="1"/>
  <c r="O4" i="86" s="1"/>
  <c r="S4" i="86" a="1"/>
  <c r="S4" i="86" s="1"/>
  <c r="R4" i="86" a="1"/>
  <c r="R4" i="86" s="1"/>
  <c r="R6" i="86" a="1"/>
  <c r="R6" i="86" s="1"/>
  <c r="Q5" i="86" a="1"/>
  <c r="Q5" i="86" s="1"/>
  <c r="P4" i="86" a="1"/>
  <c r="P4" i="86" s="1"/>
  <c r="P2" i="86" s="1"/>
  <c r="H4" i="86" a="1"/>
  <c r="H4" i="86" s="1"/>
  <c r="H2" i="86" s="1"/>
  <c r="Q6" i="86" a="1"/>
  <c r="Q6" i="86" s="1"/>
  <c r="P5" i="86" a="1"/>
  <c r="P5" i="86" s="1"/>
  <c r="W4" i="86" a="1"/>
  <c r="W4" i="86" s="1"/>
  <c r="G4" i="86" a="1"/>
  <c r="G4" i="86" s="1"/>
  <c r="F6" i="86" a="1"/>
  <c r="F6" i="86" s="1"/>
  <c r="L5" i="86" a="1"/>
  <c r="L5" i="86" s="1"/>
  <c r="W5" i="86" a="1"/>
  <c r="W5" i="86" s="1"/>
  <c r="F5" i="86" a="1"/>
  <c r="F5" i="86" s="1"/>
  <c r="E5" i="86" a="1"/>
  <c r="E5" i="86" s="1"/>
  <c r="P6" i="86" a="1"/>
  <c r="P6" i="86" s="1"/>
  <c r="I6" i="86" a="1"/>
  <c r="I6" i="86" s="1"/>
  <c r="V5" i="86" a="1"/>
  <c r="V5" i="86" s="1"/>
  <c r="O5" i="86" a="1"/>
  <c r="O5" i="86" s="1"/>
  <c r="I5" i="86" a="1"/>
  <c r="I5" i="86" s="1"/>
  <c r="V4" i="86" a="1"/>
  <c r="V4" i="86" s="1"/>
  <c r="N4" i="86" a="1"/>
  <c r="N4" i="86" s="1"/>
  <c r="F4" i="86" a="1"/>
  <c r="F4" i="86" s="1"/>
  <c r="U5" i="86" a="1"/>
  <c r="U5" i="86" s="1"/>
  <c r="H5" i="86" a="1"/>
  <c r="H5" i="86" s="1"/>
  <c r="M4" i="86" a="1"/>
  <c r="M4" i="86" s="1"/>
  <c r="M6" i="86" a="1"/>
  <c r="M6" i="86" s="1"/>
  <c r="S5" i="86" a="1"/>
  <c r="S5" i="86" s="1"/>
  <c r="W6" i="86" a="1"/>
  <c r="W6" i="86" s="1"/>
  <c r="O6" i="86" a="1"/>
  <c r="O6" i="86" s="1"/>
  <c r="H6" i="86" a="1"/>
  <c r="H6" i="86" s="1"/>
  <c r="N5" i="86" a="1"/>
  <c r="N5" i="86" s="1"/>
  <c r="U4" i="86" a="1"/>
  <c r="U4" i="86" s="1"/>
  <c r="E4" i="86" a="1"/>
  <c r="E4" i="86" s="1"/>
  <c r="T5" i="86" a="1"/>
  <c r="T5" i="86" s="1"/>
  <c r="J4" i="86" a="1"/>
  <c r="J4" i="86" s="1"/>
  <c r="V6" i="86" a="1"/>
  <c r="V6" i="86" s="1"/>
  <c r="N6" i="86" a="1"/>
  <c r="N6" i="86" s="1"/>
  <c r="G6" i="86" a="1"/>
  <c r="G6" i="86" s="1"/>
  <c r="M5" i="86" a="1"/>
  <c r="M5" i="86" s="1"/>
  <c r="G5" i="86" a="1"/>
  <c r="G5" i="86" s="1"/>
  <c r="T4" i="86" a="1"/>
  <c r="T4" i="86" s="1"/>
  <c r="T2" i="86" s="1"/>
  <c r="L4" i="86" a="1"/>
  <c r="L4" i="86" s="1"/>
  <c r="D4" i="86" a="1"/>
  <c r="D4" i="86" s="1"/>
  <c r="D2" i="86" s="1"/>
  <c r="U6" i="86" a="1"/>
  <c r="U6" i="86" s="1"/>
  <c r="K4" i="86" a="1"/>
  <c r="K4" i="86" s="1"/>
  <c r="K2" i="86" s="1"/>
  <c r="P8" i="85" a="1"/>
  <c r="P8" i="85" s="1"/>
  <c r="H8" i="85" a="1"/>
  <c r="H8" i="85" s="1"/>
  <c r="R7" i="85" a="1"/>
  <c r="R7" i="85" s="1"/>
  <c r="L7" i="85" a="1"/>
  <c r="L7" i="85" s="1"/>
  <c r="U6" i="85" a="1"/>
  <c r="U6" i="85" s="1"/>
  <c r="O6" i="85" a="1"/>
  <c r="O6" i="85" s="1"/>
  <c r="H6" i="85" a="1"/>
  <c r="H6" i="85" s="1"/>
  <c r="R5" i="85" a="1"/>
  <c r="R5" i="85" s="1"/>
  <c r="M5" i="85" a="1"/>
  <c r="M5" i="85" s="1"/>
  <c r="G5" i="85" a="1"/>
  <c r="G5" i="85" s="1"/>
  <c r="U4" i="85" a="1"/>
  <c r="U4" i="85" s="1"/>
  <c r="N4" i="85" a="1"/>
  <c r="N4" i="85" s="1"/>
  <c r="F4" i="85" a="1"/>
  <c r="F4" i="85" s="1"/>
  <c r="N22" i="2" a="1"/>
  <c r="N22" i="2" s="1"/>
  <c r="V22" i="2" a="1"/>
  <c r="V22" i="2" s="1"/>
  <c r="N23" i="2" a="1"/>
  <c r="N23" i="2" s="1"/>
  <c r="V23" i="2" a="1"/>
  <c r="V23" i="2" s="1"/>
  <c r="O24" i="2" a="1"/>
  <c r="O24" i="2" s="1"/>
  <c r="W8" i="85" a="1"/>
  <c r="W8" i="85" s="1"/>
  <c r="O8" i="85" a="1"/>
  <c r="O8" i="85" s="1"/>
  <c r="G8" i="85" a="1"/>
  <c r="G8" i="85" s="1"/>
  <c r="V7" i="85" a="1"/>
  <c r="V7" i="85" s="1"/>
  <c r="K7" i="85" a="1"/>
  <c r="K7" i="85" s="1"/>
  <c r="N6" i="85" a="1"/>
  <c r="N6" i="85" s="1"/>
  <c r="G6" i="85" a="1"/>
  <c r="G6" i="85" s="1"/>
  <c r="V5" i="85" a="1"/>
  <c r="V5" i="85" s="1"/>
  <c r="Q5" i="85" a="1"/>
  <c r="Q5" i="85" s="1"/>
  <c r="L5" i="85" a="1"/>
  <c r="L5" i="85" s="1"/>
  <c r="F5" i="85" a="1"/>
  <c r="F5" i="85" s="1"/>
  <c r="T4" i="85" a="1"/>
  <c r="T4" i="85" s="1"/>
  <c r="M4" i="85" a="1"/>
  <c r="M4" i="85" s="1"/>
  <c r="E4" i="85" a="1"/>
  <c r="E4" i="85" s="1"/>
  <c r="O22" i="2" a="1"/>
  <c r="O22" i="2" s="1"/>
  <c r="W22" i="2" a="1"/>
  <c r="W22" i="2" s="1"/>
  <c r="O23" i="2" a="1"/>
  <c r="O23" i="2" s="1"/>
  <c r="W23" i="2" a="1"/>
  <c r="W23" i="2" s="1"/>
  <c r="P24" i="2" a="1"/>
  <c r="P24" i="2" s="1"/>
  <c r="W24" i="2" a="1"/>
  <c r="W24" i="2" s="1"/>
  <c r="V8" i="85" a="1"/>
  <c r="V8" i="85" s="1"/>
  <c r="N8" i="85" a="1"/>
  <c r="N8" i="85" s="1"/>
  <c r="F8" i="85" a="1"/>
  <c r="F8" i="85" s="1"/>
  <c r="U7" i="85" a="1"/>
  <c r="U7" i="85" s="1"/>
  <c r="Q7" i="85" a="1"/>
  <c r="Q7" i="85" s="1"/>
  <c r="J7" i="85" a="1"/>
  <c r="J7" i="85" s="1"/>
  <c r="T6" i="85" a="1"/>
  <c r="T6" i="85" s="1"/>
  <c r="M6" i="85" a="1"/>
  <c r="M6" i="85" s="1"/>
  <c r="F6" i="85" a="1"/>
  <c r="F6" i="85" s="1"/>
  <c r="U5" i="85" a="1"/>
  <c r="U5" i="85" s="1"/>
  <c r="K5" i="85" a="1"/>
  <c r="K5" i="85" s="1"/>
  <c r="E5" i="85" a="1"/>
  <c r="E5" i="85" s="1"/>
  <c r="S4" i="85" a="1"/>
  <c r="S4" i="85" s="1"/>
  <c r="L4" i="85" a="1"/>
  <c r="L4" i="85" s="1"/>
  <c r="D4" i="85" a="1"/>
  <c r="D4" i="85" s="1"/>
  <c r="P22" i="2" a="1"/>
  <c r="P22" i="2" s="1"/>
  <c r="X22" i="2" a="1"/>
  <c r="X22" i="2" s="1"/>
  <c r="P23" i="2" a="1"/>
  <c r="P23" i="2" s="1"/>
  <c r="X23" i="2" a="1"/>
  <c r="X23" i="2" s="1"/>
  <c r="Q24" i="2" a="1"/>
  <c r="Q24" i="2" s="1"/>
  <c r="X24" i="2" a="1"/>
  <c r="X24" i="2" s="1"/>
  <c r="U8" i="85" a="1"/>
  <c r="U8" i="85" s="1"/>
  <c r="M8" i="85" a="1"/>
  <c r="M8" i="85" s="1"/>
  <c r="E8" i="85" a="1"/>
  <c r="E8" i="85" s="1"/>
  <c r="P7" i="85" a="1"/>
  <c r="P7" i="85" s="1"/>
  <c r="I7" i="85" a="1"/>
  <c r="I7" i="85" s="1"/>
  <c r="S6" i="85" a="1"/>
  <c r="S6" i="85" s="1"/>
  <c r="L6" i="85" a="1"/>
  <c r="L6" i="85" s="1"/>
  <c r="E6" i="85" a="1"/>
  <c r="E6" i="85" s="1"/>
  <c r="P5" i="85" a="1"/>
  <c r="P5" i="85" s="1"/>
  <c r="J5" i="85" a="1"/>
  <c r="J5" i="85" s="1"/>
  <c r="R4" i="85" a="1"/>
  <c r="R4" i="85" s="1"/>
  <c r="K4" i="85" a="1"/>
  <c r="K4" i="85" s="1"/>
  <c r="Q22" i="2" a="1"/>
  <c r="Q22" i="2" s="1"/>
  <c r="Q23" i="2" a="1"/>
  <c r="Q23" i="2" s="1"/>
  <c r="J24" i="2" a="1"/>
  <c r="J24" i="2" s="1"/>
  <c r="R24" i="2" a="1"/>
  <c r="R24" i="2" s="1"/>
  <c r="F24" i="2" a="1"/>
  <c r="F24" i="2" s="1"/>
  <c r="T8" i="85" a="1"/>
  <c r="T8" i="85" s="1"/>
  <c r="L8" i="85" a="1"/>
  <c r="L8" i="85" s="1"/>
  <c r="D8" i="85" a="1"/>
  <c r="D8" i="85" s="1"/>
  <c r="T7" i="85" a="1"/>
  <c r="T7" i="85" s="1"/>
  <c r="E7" i="85" a="1"/>
  <c r="E7" i="85" s="1"/>
  <c r="R6" i="85" a="1"/>
  <c r="R6" i="85" s="1"/>
  <c r="K6" i="85" a="1"/>
  <c r="K6" i="85" s="1"/>
  <c r="D6" i="85" a="1"/>
  <c r="D6" i="85" s="1"/>
  <c r="T5" i="85" a="1"/>
  <c r="T5" i="85" s="1"/>
  <c r="I5" i="85" a="1"/>
  <c r="I5" i="85" s="1"/>
  <c r="D5" i="85" a="1"/>
  <c r="D5" i="85" s="1"/>
  <c r="J4" i="85" a="1"/>
  <c r="J4" i="85" s="1"/>
  <c r="J22" i="2" a="1"/>
  <c r="J22" i="2" s="1"/>
  <c r="R22" i="2" a="1"/>
  <c r="R22" i="2" s="1"/>
  <c r="J23" i="2" a="1"/>
  <c r="J23" i="2" s="1"/>
  <c r="R23" i="2" a="1"/>
  <c r="R23" i="2" s="1"/>
  <c r="K24" i="2" a="1"/>
  <c r="K24" i="2" s="1"/>
  <c r="S24" i="2" a="1"/>
  <c r="S24" i="2" s="1"/>
  <c r="S8" i="85" a="1"/>
  <c r="S8" i="85" s="1"/>
  <c r="K8" i="85" a="1"/>
  <c r="K8" i="85" s="1"/>
  <c r="O7" i="85" a="1"/>
  <c r="O7" i="85" s="1"/>
  <c r="Q6" i="85" a="1"/>
  <c r="Q6" i="85" s="1"/>
  <c r="J6" i="85" a="1"/>
  <c r="J6" i="85" s="1"/>
  <c r="O5" i="85" a="1"/>
  <c r="O5" i="85" s="1"/>
  <c r="Q4" i="85" a="1"/>
  <c r="Q4" i="85" s="1"/>
  <c r="I4" i="85" a="1"/>
  <c r="I4" i="85" s="1"/>
  <c r="K22" i="2" a="1"/>
  <c r="K22" i="2" s="1"/>
  <c r="S22" i="2" a="1"/>
  <c r="S22" i="2" s="1"/>
  <c r="K23" i="2" a="1"/>
  <c r="K23" i="2" s="1"/>
  <c r="S23" i="2" a="1"/>
  <c r="S23" i="2" s="1"/>
  <c r="L24" i="2" a="1"/>
  <c r="L24" i="2" s="1"/>
  <c r="T24" i="2" a="1"/>
  <c r="T24" i="2" s="1"/>
  <c r="R8" i="85" a="1"/>
  <c r="R8" i="85" s="1"/>
  <c r="J8" i="85" a="1"/>
  <c r="J8" i="85" s="1"/>
  <c r="S7" i="85" a="1"/>
  <c r="S7" i="85" s="1"/>
  <c r="N7" i="85" a="1"/>
  <c r="N7" i="85" s="1"/>
  <c r="W6" i="85" a="1"/>
  <c r="W6" i="85" s="1"/>
  <c r="I6" i="85" a="1"/>
  <c r="I6" i="85" s="1"/>
  <c r="S5" i="85" a="1"/>
  <c r="S5" i="85" s="1"/>
  <c r="H5" i="85" a="1"/>
  <c r="H5" i="85" s="1"/>
  <c r="W4" i="85" a="1"/>
  <c r="W4" i="85" s="1"/>
  <c r="P4" i="85" a="1"/>
  <c r="P4" i="85" s="1"/>
  <c r="H4" i="85" a="1"/>
  <c r="H4" i="85" s="1"/>
  <c r="L22" i="2" a="1"/>
  <c r="L22" i="2" s="1"/>
  <c r="T22" i="2" a="1"/>
  <c r="T22" i="2" s="1"/>
  <c r="L23" i="2" a="1"/>
  <c r="L23" i="2" s="1"/>
  <c r="T23" i="2" a="1"/>
  <c r="T23" i="2" s="1"/>
  <c r="M24" i="2" a="1"/>
  <c r="M24" i="2" s="1"/>
  <c r="U24" i="2" a="1"/>
  <c r="U24" i="2" s="1"/>
  <c r="Q8" i="85" a="1"/>
  <c r="Q8" i="85" s="1"/>
  <c r="I8" i="85" a="1"/>
  <c r="I8" i="85" s="1"/>
  <c r="W7" i="85" a="1"/>
  <c r="W7" i="85" s="1"/>
  <c r="M7" i="85" a="1"/>
  <c r="M7" i="85" s="1"/>
  <c r="V6" i="85" a="1"/>
  <c r="V6" i="85" s="1"/>
  <c r="P6" i="85" a="1"/>
  <c r="P6" i="85" s="1"/>
  <c r="W5" i="85" a="1"/>
  <c r="W5" i="85" s="1"/>
  <c r="N5" i="85" a="1"/>
  <c r="N5" i="85" s="1"/>
  <c r="V4" i="85" a="1"/>
  <c r="V4" i="85" s="1"/>
  <c r="O4" i="85" a="1"/>
  <c r="O4" i="85" s="1"/>
  <c r="O2" i="85" s="1"/>
  <c r="G4" i="85" a="1"/>
  <c r="G4" i="85" s="1"/>
  <c r="G2" i="85" s="1"/>
  <c r="M22" i="2" a="1"/>
  <c r="M22" i="2" s="1"/>
  <c r="U22" i="2" a="1"/>
  <c r="U22" i="2" s="1"/>
  <c r="M23" i="2" a="1"/>
  <c r="M23" i="2" s="1"/>
  <c r="U23" i="2" a="1"/>
  <c r="U23" i="2" s="1"/>
  <c r="N24" i="2" a="1"/>
  <c r="N24" i="2" s="1"/>
  <c r="V24" i="2" a="1"/>
  <c r="V24" i="2" s="1"/>
  <c r="P6" i="84" a="1"/>
  <c r="P6" i="84" s="1"/>
  <c r="H6" i="84" a="1"/>
  <c r="H6" i="84" s="1"/>
  <c r="K5" i="84" a="1"/>
  <c r="K5" i="84" s="1"/>
  <c r="D5" i="84" a="1"/>
  <c r="D5" i="84" s="1"/>
  <c r="T4" i="84" a="1"/>
  <c r="T4" i="84" s="1"/>
  <c r="O4" i="84" a="1"/>
  <c r="O4" i="84" s="1"/>
  <c r="W6" i="84" a="1"/>
  <c r="W6" i="84" s="1"/>
  <c r="O6" i="84" a="1"/>
  <c r="O6" i="84" s="1"/>
  <c r="G6" i="84" a="1"/>
  <c r="G6" i="84" s="1"/>
  <c r="V5" i="84" a="1"/>
  <c r="V5" i="84" s="1"/>
  <c r="Q5" i="84" a="1"/>
  <c r="Q5" i="84" s="1"/>
  <c r="J5" i="84" a="1"/>
  <c r="J5" i="84" s="1"/>
  <c r="S4" i="84" a="1"/>
  <c r="S4" i="84" s="1"/>
  <c r="N4" i="84" a="1"/>
  <c r="N4" i="84" s="1"/>
  <c r="H4" i="84" a="1"/>
  <c r="H4" i="84" s="1"/>
  <c r="V6" i="84" a="1"/>
  <c r="V6" i="84" s="1"/>
  <c r="N6" i="84" a="1"/>
  <c r="N6" i="84" s="1"/>
  <c r="F6" i="84" a="1"/>
  <c r="F6" i="84" s="1"/>
  <c r="P5" i="84" a="1"/>
  <c r="P5" i="84" s="1"/>
  <c r="I5" i="84" a="1"/>
  <c r="I5" i="84" s="1"/>
  <c r="W4" i="84" a="1"/>
  <c r="W4" i="84" s="1"/>
  <c r="M4" i="84" a="1"/>
  <c r="M4" i="84" s="1"/>
  <c r="G4" i="84" a="1"/>
  <c r="G4" i="84" s="1"/>
  <c r="U6" i="84" a="1"/>
  <c r="U6" i="84" s="1"/>
  <c r="M6" i="84" a="1"/>
  <c r="M6" i="84" s="1"/>
  <c r="E6" i="84" a="1"/>
  <c r="E6" i="84" s="1"/>
  <c r="U5" i="84" a="1"/>
  <c r="U5" i="84" s="1"/>
  <c r="O5" i="84" a="1"/>
  <c r="O5" i="84" s="1"/>
  <c r="H5" i="84" a="1"/>
  <c r="H5" i="84" s="1"/>
  <c r="R4" i="84" a="1"/>
  <c r="R4" i="84" s="1"/>
  <c r="F4" i="84" a="1"/>
  <c r="F4" i="84" s="1"/>
  <c r="T6" i="84" a="1"/>
  <c r="T6" i="84" s="1"/>
  <c r="L6" i="84" a="1"/>
  <c r="L6" i="84" s="1"/>
  <c r="D6" i="84" a="1"/>
  <c r="D6" i="84" s="1"/>
  <c r="T5" i="84" a="1"/>
  <c r="T5" i="84" s="1"/>
  <c r="G5" i="84" a="1"/>
  <c r="G5" i="84" s="1"/>
  <c r="V4" i="84" a="1"/>
  <c r="V4" i="84" s="1"/>
  <c r="L4" i="84" a="1"/>
  <c r="L4" i="84" s="1"/>
  <c r="E4" i="84" a="1"/>
  <c r="E4" i="84" s="1"/>
  <c r="S6" i="84" a="1"/>
  <c r="S6" i="84" s="1"/>
  <c r="K6" i="84" a="1"/>
  <c r="K6" i="84" s="1"/>
  <c r="S5" i="84" a="1"/>
  <c r="S5" i="84" s="1"/>
  <c r="N5" i="84" a="1"/>
  <c r="N5" i="84" s="1"/>
  <c r="Q4" i="84" a="1"/>
  <c r="Q4" i="84" s="1"/>
  <c r="K4" i="84" a="1"/>
  <c r="K4" i="84" s="1"/>
  <c r="R6" i="84" a="1"/>
  <c r="R6" i="84" s="1"/>
  <c r="J6" i="84" a="1"/>
  <c r="J6" i="84" s="1"/>
  <c r="M5" i="84" a="1"/>
  <c r="M5" i="84" s="1"/>
  <c r="F5" i="84" a="1"/>
  <c r="F5" i="84" s="1"/>
  <c r="U4" i="84" a="1"/>
  <c r="U4" i="84" s="1"/>
  <c r="J4" i="84" a="1"/>
  <c r="J4" i="84" s="1"/>
  <c r="D4" i="84" a="1"/>
  <c r="D4" i="84" s="1"/>
  <c r="Q6" i="84" a="1"/>
  <c r="Q6" i="84" s="1"/>
  <c r="I6" i="84" a="1"/>
  <c r="I6" i="84" s="1"/>
  <c r="W5" i="84" a="1"/>
  <c r="W5" i="84" s="1"/>
  <c r="R5" i="84" a="1"/>
  <c r="R5" i="84" s="1"/>
  <c r="L5" i="84" a="1"/>
  <c r="L5" i="84" s="1"/>
  <c r="E5" i="84" a="1"/>
  <c r="E5" i="84" s="1"/>
  <c r="P4" i="84" a="1"/>
  <c r="P4" i="84" s="1"/>
  <c r="I4" i="84" a="1"/>
  <c r="I4" i="84" s="1"/>
  <c r="Q7" i="82" a="1"/>
  <c r="Q7" i="82" s="1"/>
  <c r="I7" i="82" a="1"/>
  <c r="I7" i="82" s="1"/>
  <c r="V6" i="82" a="1"/>
  <c r="V6" i="82" s="1"/>
  <c r="N6" i="82" a="1"/>
  <c r="N6" i="82" s="1"/>
  <c r="F6" i="82" a="1"/>
  <c r="F6" i="82" s="1"/>
  <c r="S5" i="82" a="1"/>
  <c r="S5" i="82" s="1"/>
  <c r="K5" i="82" a="1"/>
  <c r="K5" i="82" s="1"/>
  <c r="S7" i="81" a="1"/>
  <c r="S7" i="81" s="1"/>
  <c r="K7" i="81" a="1"/>
  <c r="K7" i="81" s="1"/>
  <c r="P6" i="81" a="1"/>
  <c r="P6" i="81" s="1"/>
  <c r="H6" i="81" a="1"/>
  <c r="H6" i="81" s="1"/>
  <c r="U5" i="81" a="1"/>
  <c r="U5" i="81" s="1"/>
  <c r="M5" i="81" a="1"/>
  <c r="M5" i="81" s="1"/>
  <c r="E5" i="81" a="1"/>
  <c r="E5" i="81" s="1"/>
  <c r="T8" i="80" a="1"/>
  <c r="T8" i="80" s="1"/>
  <c r="L8" i="80" a="1"/>
  <c r="L8" i="80" s="1"/>
  <c r="D8" i="80" a="1"/>
  <c r="D8" i="80" s="1"/>
  <c r="R6" i="80" a="1"/>
  <c r="R6" i="80" s="1"/>
  <c r="J6" i="80" a="1"/>
  <c r="J6" i="80" s="1"/>
  <c r="W5" i="80" a="1"/>
  <c r="W5" i="80" s="1"/>
  <c r="O5" i="80" a="1"/>
  <c r="O5" i="80" s="1"/>
  <c r="G5" i="80" a="1"/>
  <c r="G5" i="80" s="1"/>
  <c r="P7" i="82" a="1"/>
  <c r="P7" i="82" s="1"/>
  <c r="H7" i="82" a="1"/>
  <c r="H7" i="82" s="1"/>
  <c r="U6" i="82" a="1"/>
  <c r="U6" i="82" s="1"/>
  <c r="M6" i="82" a="1"/>
  <c r="M6" i="82" s="1"/>
  <c r="E6" i="82" a="1"/>
  <c r="E6" i="82" s="1"/>
  <c r="R5" i="82" a="1"/>
  <c r="R5" i="82" s="1"/>
  <c r="J5" i="82" a="1"/>
  <c r="J5" i="82" s="1"/>
  <c r="R7" i="81" a="1"/>
  <c r="R7" i="81" s="1"/>
  <c r="J7" i="81" a="1"/>
  <c r="J7" i="81" s="1"/>
  <c r="W6" i="81" a="1"/>
  <c r="W6" i="81" s="1"/>
  <c r="O6" i="81" a="1"/>
  <c r="O6" i="81" s="1"/>
  <c r="G6" i="81" a="1"/>
  <c r="G6" i="81" s="1"/>
  <c r="T5" i="81" a="1"/>
  <c r="T5" i="81" s="1"/>
  <c r="L5" i="81" a="1"/>
  <c r="L5" i="81" s="1"/>
  <c r="D5" i="81" a="1"/>
  <c r="D5" i="81" s="1"/>
  <c r="S8" i="80" a="1"/>
  <c r="S8" i="80" s="1"/>
  <c r="K8" i="80" a="1"/>
  <c r="K8" i="80" s="1"/>
  <c r="Q6" i="80" a="1"/>
  <c r="Q6" i="80" s="1"/>
  <c r="I6" i="80" a="1"/>
  <c r="I6" i="80" s="1"/>
  <c r="V5" i="80" a="1"/>
  <c r="V5" i="80" s="1"/>
  <c r="N5" i="80" a="1"/>
  <c r="N5" i="80" s="1"/>
  <c r="F5" i="80" a="1"/>
  <c r="F5" i="80" s="1"/>
  <c r="W7" i="82" a="1"/>
  <c r="W7" i="82" s="1"/>
  <c r="O7" i="82" a="1"/>
  <c r="O7" i="82" s="1"/>
  <c r="G7" i="82" a="1"/>
  <c r="G7" i="82" s="1"/>
  <c r="T6" i="82" a="1"/>
  <c r="T6" i="82" s="1"/>
  <c r="L6" i="82" a="1"/>
  <c r="L6" i="82" s="1"/>
  <c r="D6" i="82" a="1"/>
  <c r="D6" i="82" s="1"/>
  <c r="Q5" i="82" a="1"/>
  <c r="Q5" i="82" s="1"/>
  <c r="I5" i="82" a="1"/>
  <c r="I5" i="82" s="1"/>
  <c r="Q7" i="81" a="1"/>
  <c r="Q7" i="81" s="1"/>
  <c r="I7" i="81" a="1"/>
  <c r="I7" i="81" s="1"/>
  <c r="V6" i="81" a="1"/>
  <c r="V6" i="81" s="1"/>
  <c r="N6" i="81" a="1"/>
  <c r="N6" i="81" s="1"/>
  <c r="F6" i="81" a="1"/>
  <c r="F6" i="81" s="1"/>
  <c r="S5" i="81" a="1"/>
  <c r="S5" i="81" s="1"/>
  <c r="K5" i="81" a="1"/>
  <c r="K5" i="81" s="1"/>
  <c r="R8" i="80" a="1"/>
  <c r="R8" i="80" s="1"/>
  <c r="J8" i="80" a="1"/>
  <c r="J8" i="80" s="1"/>
  <c r="P6" i="80" a="1"/>
  <c r="P6" i="80" s="1"/>
  <c r="H6" i="80" a="1"/>
  <c r="H6" i="80" s="1"/>
  <c r="U5" i="80" a="1"/>
  <c r="U5" i="80" s="1"/>
  <c r="M5" i="80" a="1"/>
  <c r="M5" i="80" s="1"/>
  <c r="E5" i="80" a="1"/>
  <c r="E5" i="80" s="1"/>
  <c r="V7" i="82" a="1"/>
  <c r="V7" i="82" s="1"/>
  <c r="N7" i="82" a="1"/>
  <c r="N7" i="82" s="1"/>
  <c r="F7" i="82" a="1"/>
  <c r="F7" i="82" s="1"/>
  <c r="S6" i="82" a="1"/>
  <c r="S6" i="82" s="1"/>
  <c r="K6" i="82" a="1"/>
  <c r="K6" i="82" s="1"/>
  <c r="P5" i="82" a="1"/>
  <c r="P5" i="82" s="1"/>
  <c r="H5" i="82" a="1"/>
  <c r="H5" i="82" s="1"/>
  <c r="P7" i="81" a="1"/>
  <c r="P7" i="81" s="1"/>
  <c r="H7" i="81" a="1"/>
  <c r="H7" i="81" s="1"/>
  <c r="U6" i="81" a="1"/>
  <c r="U6" i="81" s="1"/>
  <c r="M6" i="81" a="1"/>
  <c r="M6" i="81" s="1"/>
  <c r="E6" i="81" a="1"/>
  <c r="E6" i="81" s="1"/>
  <c r="R5" i="81" a="1"/>
  <c r="R5" i="81" s="1"/>
  <c r="J5" i="81" a="1"/>
  <c r="J5" i="81" s="1"/>
  <c r="Q8" i="80" a="1"/>
  <c r="Q8" i="80" s="1"/>
  <c r="I8" i="80" a="1"/>
  <c r="I8" i="80" s="1"/>
  <c r="W6" i="80" a="1"/>
  <c r="W6" i="80" s="1"/>
  <c r="O6" i="80" a="1"/>
  <c r="O6" i="80" s="1"/>
  <c r="G6" i="80" a="1"/>
  <c r="G6" i="80" s="1"/>
  <c r="T5" i="80" a="1"/>
  <c r="T5" i="80" s="1"/>
  <c r="L5" i="80" a="1"/>
  <c r="L5" i="80" s="1"/>
  <c r="D5" i="80" a="1"/>
  <c r="D5" i="80" s="1"/>
  <c r="U7" i="82" a="1"/>
  <c r="U7" i="82" s="1"/>
  <c r="M7" i="82" a="1"/>
  <c r="M7" i="82" s="1"/>
  <c r="E7" i="82" a="1"/>
  <c r="E7" i="82" s="1"/>
  <c r="R6" i="82" a="1"/>
  <c r="R6" i="82" s="1"/>
  <c r="J6" i="82" a="1"/>
  <c r="J6" i="82" s="1"/>
  <c r="W5" i="82" a="1"/>
  <c r="W5" i="82" s="1"/>
  <c r="O5" i="82" a="1"/>
  <c r="O5" i="82" s="1"/>
  <c r="G5" i="82" a="1"/>
  <c r="G5" i="82" s="1"/>
  <c r="W7" i="81" a="1"/>
  <c r="W7" i="81" s="1"/>
  <c r="O7" i="81" a="1"/>
  <c r="O7" i="81" s="1"/>
  <c r="G7" i="81" a="1"/>
  <c r="G7" i="81" s="1"/>
  <c r="T6" i="81" a="1"/>
  <c r="T6" i="81" s="1"/>
  <c r="L6" i="81" a="1"/>
  <c r="L6" i="81" s="1"/>
  <c r="D6" i="81" a="1"/>
  <c r="D6" i="81" s="1"/>
  <c r="Q5" i="81" a="1"/>
  <c r="Q5" i="81" s="1"/>
  <c r="I5" i="81" a="1"/>
  <c r="I5" i="81" s="1"/>
  <c r="P8" i="80" a="1"/>
  <c r="P8" i="80" s="1"/>
  <c r="H8" i="80" a="1"/>
  <c r="H8" i="80" s="1"/>
  <c r="V6" i="80" a="1"/>
  <c r="V6" i="80" s="1"/>
  <c r="N6" i="80" a="1"/>
  <c r="N6" i="80" s="1"/>
  <c r="F6" i="80" a="1"/>
  <c r="F6" i="80" s="1"/>
  <c r="S5" i="80" a="1"/>
  <c r="S5" i="80" s="1"/>
  <c r="K5" i="80" a="1"/>
  <c r="K5" i="80" s="1"/>
  <c r="T7" i="82" a="1"/>
  <c r="T7" i="82" s="1"/>
  <c r="L7" i="82" a="1"/>
  <c r="L7" i="82" s="1"/>
  <c r="D7" i="82" a="1"/>
  <c r="D7" i="82" s="1"/>
  <c r="Q6" i="82" a="1"/>
  <c r="Q6" i="82" s="1"/>
  <c r="I6" i="82" a="1"/>
  <c r="I6" i="82" s="1"/>
  <c r="V5" i="82" a="1"/>
  <c r="V5" i="82" s="1"/>
  <c r="N5" i="82" a="1"/>
  <c r="N5" i="82" s="1"/>
  <c r="F5" i="82" a="1"/>
  <c r="F5" i="82" s="1"/>
  <c r="V7" i="81" a="1"/>
  <c r="V7" i="81" s="1"/>
  <c r="N7" i="81" a="1"/>
  <c r="N7" i="81" s="1"/>
  <c r="F7" i="81" a="1"/>
  <c r="F7" i="81" s="1"/>
  <c r="S6" i="81" a="1"/>
  <c r="S6" i="81" s="1"/>
  <c r="K6" i="81" a="1"/>
  <c r="K6" i="81" s="1"/>
  <c r="P5" i="81" a="1"/>
  <c r="P5" i="81" s="1"/>
  <c r="H5" i="81" a="1"/>
  <c r="H5" i="81" s="1"/>
  <c r="W8" i="80" a="1"/>
  <c r="W8" i="80" s="1"/>
  <c r="O8" i="80" a="1"/>
  <c r="O8" i="80" s="1"/>
  <c r="G8" i="80" a="1"/>
  <c r="G8" i="80" s="1"/>
  <c r="U6" i="80" a="1"/>
  <c r="U6" i="80" s="1"/>
  <c r="M6" i="80" a="1"/>
  <c r="M6" i="80" s="1"/>
  <c r="E6" i="80" a="1"/>
  <c r="E6" i="80" s="1"/>
  <c r="R5" i="80" a="1"/>
  <c r="R5" i="80" s="1"/>
  <c r="J5" i="80" a="1"/>
  <c r="J5" i="80" s="1"/>
  <c r="S7" i="82" a="1"/>
  <c r="S7" i="82" s="1"/>
  <c r="K7" i="82" a="1"/>
  <c r="K7" i="82" s="1"/>
  <c r="P6" i="82" a="1"/>
  <c r="P6" i="82" s="1"/>
  <c r="H6" i="82" a="1"/>
  <c r="H6" i="82" s="1"/>
  <c r="U5" i="82" a="1"/>
  <c r="U5" i="82" s="1"/>
  <c r="M5" i="82" a="1"/>
  <c r="M5" i="82" s="1"/>
  <c r="E5" i="82" a="1"/>
  <c r="E5" i="82" s="1"/>
  <c r="U7" i="81" a="1"/>
  <c r="U7" i="81" s="1"/>
  <c r="M7" i="81" a="1"/>
  <c r="M7" i="81" s="1"/>
  <c r="E7" i="81" a="1"/>
  <c r="E7" i="81" s="1"/>
  <c r="R6" i="81" a="1"/>
  <c r="R6" i="81" s="1"/>
  <c r="J6" i="81" a="1"/>
  <c r="J6" i="81" s="1"/>
  <c r="W5" i="81" a="1"/>
  <c r="W5" i="81" s="1"/>
  <c r="O5" i="81" a="1"/>
  <c r="O5" i="81" s="1"/>
  <c r="G5" i="81" a="1"/>
  <c r="G5" i="81" s="1"/>
  <c r="V8" i="80" a="1"/>
  <c r="V8" i="80" s="1"/>
  <c r="N8" i="80" a="1"/>
  <c r="N8" i="80" s="1"/>
  <c r="F8" i="80" a="1"/>
  <c r="F8" i="80" s="1"/>
  <c r="T6" i="80" a="1"/>
  <c r="T6" i="80" s="1"/>
  <c r="L6" i="80" a="1"/>
  <c r="L6" i="80" s="1"/>
  <c r="D6" i="80" a="1"/>
  <c r="D6" i="80" s="1"/>
  <c r="Q5" i="80" a="1"/>
  <c r="Q5" i="80" s="1"/>
  <c r="I5" i="80" a="1"/>
  <c r="I5" i="80" s="1"/>
  <c r="R7" i="82" a="1"/>
  <c r="R7" i="82" s="1"/>
  <c r="J7" i="82" a="1"/>
  <c r="J7" i="82" s="1"/>
  <c r="W6" i="82" a="1"/>
  <c r="W6" i="82" s="1"/>
  <c r="O6" i="82" a="1"/>
  <c r="O6" i="82" s="1"/>
  <c r="G6" i="82" a="1"/>
  <c r="G6" i="82" s="1"/>
  <c r="T5" i="82" a="1"/>
  <c r="T5" i="82" s="1"/>
  <c r="L5" i="82" a="1"/>
  <c r="L5" i="82" s="1"/>
  <c r="D5" i="82" a="1"/>
  <c r="D5" i="82" s="1"/>
  <c r="T7" i="81" a="1"/>
  <c r="T7" i="81" s="1"/>
  <c r="L7" i="81" a="1"/>
  <c r="L7" i="81" s="1"/>
  <c r="D7" i="81" a="1"/>
  <c r="D7" i="81" s="1"/>
  <c r="Q6" i="81" a="1"/>
  <c r="Q6" i="81" s="1"/>
  <c r="I6" i="81" a="1"/>
  <c r="I6" i="81" s="1"/>
  <c r="V5" i="81" a="1"/>
  <c r="V5" i="81" s="1"/>
  <c r="N5" i="81" a="1"/>
  <c r="N5" i="81" s="1"/>
  <c r="F5" i="81" a="1"/>
  <c r="F5" i="81" s="1"/>
  <c r="U8" i="80" a="1"/>
  <c r="U8" i="80" s="1"/>
  <c r="M8" i="80" a="1"/>
  <c r="M8" i="80" s="1"/>
  <c r="E8" i="80" a="1"/>
  <c r="E8" i="80" s="1"/>
  <c r="S6" i="80" a="1"/>
  <c r="S6" i="80" s="1"/>
  <c r="K6" i="80" a="1"/>
  <c r="K6" i="80" s="1"/>
  <c r="P5" i="80" a="1"/>
  <c r="P5" i="80" s="1"/>
  <c r="H5" i="80" a="1"/>
  <c r="H5" i="80" s="1"/>
  <c r="Q8" i="83" a="1"/>
  <c r="Q8" i="83" s="1"/>
  <c r="I8" i="83" a="1"/>
  <c r="I8" i="83" s="1"/>
  <c r="U6" i="83" a="1"/>
  <c r="U6" i="83" s="1"/>
  <c r="M6" i="83" a="1"/>
  <c r="M6" i="83" s="1"/>
  <c r="E6" i="83" a="1"/>
  <c r="E6" i="83" s="1"/>
  <c r="R5" i="83" a="1"/>
  <c r="R5" i="83" s="1"/>
  <c r="W4" i="83" a="1"/>
  <c r="W4" i="83" s="1"/>
  <c r="G4" i="83" a="1"/>
  <c r="G4" i="83" s="1"/>
  <c r="N4" i="83" a="1"/>
  <c r="N4" i="83" s="1"/>
  <c r="P8" i="83" a="1"/>
  <c r="P8" i="83" s="1"/>
  <c r="H8" i="83" a="1"/>
  <c r="H8" i="83" s="1"/>
  <c r="T6" i="83" a="1"/>
  <c r="T6" i="83" s="1"/>
  <c r="L6" i="83" a="1"/>
  <c r="L6" i="83" s="1"/>
  <c r="D6" i="83" a="1"/>
  <c r="D6" i="83" s="1"/>
  <c r="Q5" i="83" a="1"/>
  <c r="Q5" i="83" s="1"/>
  <c r="V4" i="83" a="1"/>
  <c r="V4" i="83" s="1"/>
  <c r="E4" i="83" a="1"/>
  <c r="E4" i="83" s="1"/>
  <c r="W8" i="83" a="1"/>
  <c r="W8" i="83" s="1"/>
  <c r="O8" i="83" a="1"/>
  <c r="O8" i="83" s="1"/>
  <c r="G8" i="83" a="1"/>
  <c r="G8" i="83" s="1"/>
  <c r="S6" i="83" a="1"/>
  <c r="S6" i="83" s="1"/>
  <c r="K6" i="83" a="1"/>
  <c r="K6" i="83" s="1"/>
  <c r="P5" i="83" a="1"/>
  <c r="P5" i="83" s="1"/>
  <c r="H5" i="83" a="1"/>
  <c r="H5" i="83" s="1"/>
  <c r="U4" i="83" a="1"/>
  <c r="U4" i="83" s="1"/>
  <c r="M4" i="83" a="1"/>
  <c r="M4" i="83" s="1"/>
  <c r="V8" i="83" a="1"/>
  <c r="V8" i="83" s="1"/>
  <c r="N8" i="83" a="1"/>
  <c r="N8" i="83" s="1"/>
  <c r="F8" i="83" a="1"/>
  <c r="F8" i="83" s="1"/>
  <c r="R6" i="83" a="1"/>
  <c r="R6" i="83" s="1"/>
  <c r="J6" i="83" a="1"/>
  <c r="J6" i="83" s="1"/>
  <c r="W5" i="83" a="1"/>
  <c r="W5" i="83" s="1"/>
  <c r="O5" i="83" a="1"/>
  <c r="O5" i="83" s="1"/>
  <c r="G5" i="83" a="1"/>
  <c r="G5" i="83" s="1"/>
  <c r="T4" i="83" a="1"/>
  <c r="T4" i="83" s="1"/>
  <c r="L4" i="83" a="1"/>
  <c r="L4" i="83" s="1"/>
  <c r="D4" i="83" a="1"/>
  <c r="D4" i="83" s="1"/>
  <c r="F5" i="83" a="1"/>
  <c r="F5" i="83" s="1"/>
  <c r="K4" i="83" a="1"/>
  <c r="K4" i="83" s="1"/>
  <c r="J4" i="83" a="1"/>
  <c r="J4" i="83" s="1"/>
  <c r="U8" i="83" a="1"/>
  <c r="U8" i="83" s="1"/>
  <c r="M8" i="83" a="1"/>
  <c r="M8" i="83" s="1"/>
  <c r="E8" i="83" a="1"/>
  <c r="E8" i="83" s="1"/>
  <c r="Q6" i="83" a="1"/>
  <c r="Q6" i="83" s="1"/>
  <c r="I6" i="83" a="1"/>
  <c r="I6" i="83" s="1"/>
  <c r="V5" i="83" a="1"/>
  <c r="V5" i="83" s="1"/>
  <c r="N5" i="83" a="1"/>
  <c r="N5" i="83" s="1"/>
  <c r="S4" i="83" a="1"/>
  <c r="S4" i="83" s="1"/>
  <c r="E5" i="83" a="1"/>
  <c r="E5" i="83" s="1"/>
  <c r="T8" i="83" a="1"/>
  <c r="T8" i="83" s="1"/>
  <c r="L8" i="83" a="1"/>
  <c r="L8" i="83" s="1"/>
  <c r="D8" i="83" a="1"/>
  <c r="D8" i="83" s="1"/>
  <c r="P6" i="83" a="1"/>
  <c r="P6" i="83" s="1"/>
  <c r="H6" i="83" a="1"/>
  <c r="H6" i="83" s="1"/>
  <c r="U5" i="83" a="1"/>
  <c r="U5" i="83" s="1"/>
  <c r="M5" i="83" a="1"/>
  <c r="M5" i="83" s="1"/>
  <c r="R4" i="83" a="1"/>
  <c r="R4" i="83" s="1"/>
  <c r="S8" i="83" a="1"/>
  <c r="S8" i="83" s="1"/>
  <c r="K8" i="83" a="1"/>
  <c r="K8" i="83" s="1"/>
  <c r="W6" i="83" a="1"/>
  <c r="W6" i="83" s="1"/>
  <c r="O6" i="83" a="1"/>
  <c r="O6" i="83" s="1"/>
  <c r="G6" i="83" a="1"/>
  <c r="G6" i="83" s="1"/>
  <c r="T5" i="83" a="1"/>
  <c r="T5" i="83" s="1"/>
  <c r="L5" i="83" a="1"/>
  <c r="L5" i="83" s="1"/>
  <c r="D5" i="83" a="1"/>
  <c r="D5" i="83" s="1"/>
  <c r="Q4" i="83" a="1"/>
  <c r="Q4" i="83" s="1"/>
  <c r="I4" i="83" a="1"/>
  <c r="I4" i="83" s="1"/>
  <c r="R8" i="83" a="1"/>
  <c r="R8" i="83" s="1"/>
  <c r="J8" i="83" a="1"/>
  <c r="J8" i="83" s="1"/>
  <c r="V6" i="83" a="1"/>
  <c r="V6" i="83" s="1"/>
  <c r="N6" i="83" a="1"/>
  <c r="N6" i="83" s="1"/>
  <c r="F6" i="83" a="1"/>
  <c r="F6" i="83" s="1"/>
  <c r="S5" i="83" a="1"/>
  <c r="S5" i="83" s="1"/>
  <c r="K5" i="83" a="1"/>
  <c r="K5" i="83" s="1"/>
  <c r="P4" i="83" a="1"/>
  <c r="P4" i="83" s="1"/>
  <c r="H4" i="83" a="1"/>
  <c r="H4" i="83" s="1"/>
  <c r="J5" i="83" a="1"/>
  <c r="J5" i="83" s="1"/>
  <c r="O4" i="83" a="1"/>
  <c r="O4" i="83" s="1"/>
  <c r="I5" i="83" a="1"/>
  <c r="I5" i="83" s="1"/>
  <c r="F4" i="83" a="1"/>
  <c r="F4" i="83" s="1"/>
  <c r="V8" i="82" a="1"/>
  <c r="V8" i="82" s="1"/>
  <c r="N8" i="82" a="1"/>
  <c r="N8" i="82" s="1"/>
  <c r="F8" i="82" a="1"/>
  <c r="F8" i="82" s="1"/>
  <c r="R4" i="82" a="1"/>
  <c r="R4" i="82" s="1"/>
  <c r="J4" i="82" a="1"/>
  <c r="J4" i="82" s="1"/>
  <c r="U8" i="81" a="1"/>
  <c r="U8" i="81" s="1"/>
  <c r="M8" i="81" a="1"/>
  <c r="M8" i="81" s="1"/>
  <c r="E8" i="81" a="1"/>
  <c r="E8" i="81" s="1"/>
  <c r="S4" i="81" a="1"/>
  <c r="S4" i="81" s="1"/>
  <c r="K4" i="81" a="1"/>
  <c r="K4" i="81" s="1"/>
  <c r="V7" i="80" a="1"/>
  <c r="V7" i="80" s="1"/>
  <c r="N7" i="80" a="1"/>
  <c r="N7" i="80" s="1"/>
  <c r="F7" i="80" a="1"/>
  <c r="F7" i="80" s="1"/>
  <c r="W4" i="80" a="1"/>
  <c r="W4" i="80" s="1"/>
  <c r="O4" i="80" a="1"/>
  <c r="O4" i="80" s="1"/>
  <c r="G4" i="80" a="1"/>
  <c r="G4" i="80" s="1"/>
  <c r="U8" i="82" a="1"/>
  <c r="U8" i="82" s="1"/>
  <c r="M8" i="82" a="1"/>
  <c r="M8" i="82" s="1"/>
  <c r="E8" i="82" a="1"/>
  <c r="E8" i="82" s="1"/>
  <c r="Q4" i="82" a="1"/>
  <c r="Q4" i="82" s="1"/>
  <c r="I4" i="82" a="1"/>
  <c r="I4" i="82" s="1"/>
  <c r="T8" i="81" a="1"/>
  <c r="T8" i="81" s="1"/>
  <c r="L8" i="81" a="1"/>
  <c r="L8" i="81" s="1"/>
  <c r="D8" i="81" a="1"/>
  <c r="D8" i="81" s="1"/>
  <c r="R4" i="81" a="1"/>
  <c r="R4" i="81" s="1"/>
  <c r="J4" i="81" a="1"/>
  <c r="J4" i="81" s="1"/>
  <c r="U7" i="80" a="1"/>
  <c r="U7" i="80" s="1"/>
  <c r="M7" i="80" a="1"/>
  <c r="M7" i="80" s="1"/>
  <c r="E7" i="80" a="1"/>
  <c r="E7" i="80" s="1"/>
  <c r="V4" i="80" a="1"/>
  <c r="V4" i="80" s="1"/>
  <c r="N4" i="80" a="1"/>
  <c r="N4" i="80" s="1"/>
  <c r="F4" i="80" a="1"/>
  <c r="F4" i="80" s="1"/>
  <c r="F2" i="80" s="1"/>
  <c r="T8" i="82" a="1"/>
  <c r="T8" i="82" s="1"/>
  <c r="L8" i="82" a="1"/>
  <c r="L8" i="82" s="1"/>
  <c r="D8" i="82" a="1"/>
  <c r="D8" i="82" s="1"/>
  <c r="P4" i="82" a="1"/>
  <c r="P4" i="82" s="1"/>
  <c r="H4" i="82" a="1"/>
  <c r="H4" i="82" s="1"/>
  <c r="S8" i="81" a="1"/>
  <c r="S8" i="81" s="1"/>
  <c r="K8" i="81" a="1"/>
  <c r="K8" i="81" s="1"/>
  <c r="Q4" i="81" a="1"/>
  <c r="Q4" i="81" s="1"/>
  <c r="I4" i="81" a="1"/>
  <c r="I4" i="81" s="1"/>
  <c r="T7" i="80" a="1"/>
  <c r="T7" i="80" s="1"/>
  <c r="L7" i="80" a="1"/>
  <c r="L7" i="80" s="1"/>
  <c r="D7" i="80" a="1"/>
  <c r="D7" i="80" s="1"/>
  <c r="U4" i="80" a="1"/>
  <c r="U4" i="80" s="1"/>
  <c r="M4" i="80" a="1"/>
  <c r="M4" i="80" s="1"/>
  <c r="E4" i="80" a="1"/>
  <c r="E4" i="80" s="1"/>
  <c r="S8" i="82" a="1"/>
  <c r="S8" i="82" s="1"/>
  <c r="K8" i="82" a="1"/>
  <c r="K8" i="82" s="1"/>
  <c r="W4" i="82" a="1"/>
  <c r="W4" i="82" s="1"/>
  <c r="O4" i="82" a="1"/>
  <c r="O4" i="82" s="1"/>
  <c r="G4" i="82" a="1"/>
  <c r="G4" i="82" s="1"/>
  <c r="R8" i="81" a="1"/>
  <c r="R8" i="81" s="1"/>
  <c r="J8" i="81" a="1"/>
  <c r="J8" i="81" s="1"/>
  <c r="P4" i="81" a="1"/>
  <c r="P4" i="81" s="1"/>
  <c r="H4" i="81" a="1"/>
  <c r="H4" i="81" s="1"/>
  <c r="S7" i="80" a="1"/>
  <c r="S7" i="80" s="1"/>
  <c r="K7" i="80" a="1"/>
  <c r="K7" i="80" s="1"/>
  <c r="T4" i="80" a="1"/>
  <c r="T4" i="80" s="1"/>
  <c r="L4" i="80" a="1"/>
  <c r="L4" i="80" s="1"/>
  <c r="D4" i="80" a="1"/>
  <c r="D4" i="80" s="1"/>
  <c r="R8" i="82" a="1"/>
  <c r="R8" i="82" s="1"/>
  <c r="J8" i="82" a="1"/>
  <c r="J8" i="82" s="1"/>
  <c r="V4" i="82" a="1"/>
  <c r="V4" i="82" s="1"/>
  <c r="N4" i="82" a="1"/>
  <c r="N4" i="82" s="1"/>
  <c r="F4" i="82" a="1"/>
  <c r="F4" i="82" s="1"/>
  <c r="Q8" i="81" a="1"/>
  <c r="Q8" i="81" s="1"/>
  <c r="I8" i="81" a="1"/>
  <c r="I8" i="81" s="1"/>
  <c r="W4" i="81" a="1"/>
  <c r="W4" i="81" s="1"/>
  <c r="O4" i="81" a="1"/>
  <c r="O4" i="81" s="1"/>
  <c r="G4" i="81" a="1"/>
  <c r="G4" i="81" s="1"/>
  <c r="R7" i="80" a="1"/>
  <c r="R7" i="80" s="1"/>
  <c r="J7" i="80" a="1"/>
  <c r="J7" i="80" s="1"/>
  <c r="S4" i="80" a="1"/>
  <c r="S4" i="80" s="1"/>
  <c r="K4" i="80" a="1"/>
  <c r="K4" i="80" s="1"/>
  <c r="Q8" i="82" a="1"/>
  <c r="Q8" i="82" s="1"/>
  <c r="I8" i="82" a="1"/>
  <c r="I8" i="82" s="1"/>
  <c r="U4" i="82" a="1"/>
  <c r="U4" i="82" s="1"/>
  <c r="M4" i="82" a="1"/>
  <c r="M4" i="82" s="1"/>
  <c r="E4" i="82" a="1"/>
  <c r="E4" i="82" s="1"/>
  <c r="P8" i="81" a="1"/>
  <c r="P8" i="81" s="1"/>
  <c r="H8" i="81" a="1"/>
  <c r="H8" i="81" s="1"/>
  <c r="V4" i="81" a="1"/>
  <c r="V4" i="81" s="1"/>
  <c r="N4" i="81" a="1"/>
  <c r="N4" i="81" s="1"/>
  <c r="F4" i="81" a="1"/>
  <c r="F4" i="81" s="1"/>
  <c r="Q7" i="80" a="1"/>
  <c r="Q7" i="80" s="1"/>
  <c r="I7" i="80" a="1"/>
  <c r="I7" i="80" s="1"/>
  <c r="R4" i="80" a="1"/>
  <c r="R4" i="80" s="1"/>
  <c r="J4" i="80" a="1"/>
  <c r="J4" i="80" s="1"/>
  <c r="P8" i="82" a="1"/>
  <c r="P8" i="82" s="1"/>
  <c r="H8" i="82" a="1"/>
  <c r="H8" i="82" s="1"/>
  <c r="T4" i="82" a="1"/>
  <c r="T4" i="82" s="1"/>
  <c r="L4" i="82" a="1"/>
  <c r="L4" i="82" s="1"/>
  <c r="D4" i="82" a="1"/>
  <c r="D4" i="82" s="1"/>
  <c r="D2" i="82" s="1"/>
  <c r="W8" i="81" a="1"/>
  <c r="W8" i="81" s="1"/>
  <c r="O8" i="81" a="1"/>
  <c r="O8" i="81" s="1"/>
  <c r="G8" i="81" a="1"/>
  <c r="G8" i="81" s="1"/>
  <c r="U4" i="81" a="1"/>
  <c r="U4" i="81" s="1"/>
  <c r="M4" i="81" a="1"/>
  <c r="M4" i="81" s="1"/>
  <c r="E4" i="81" a="1"/>
  <c r="E4" i="81" s="1"/>
  <c r="P7" i="80" a="1"/>
  <c r="P7" i="80" s="1"/>
  <c r="H7" i="80" a="1"/>
  <c r="H7" i="80" s="1"/>
  <c r="Q4" i="80" a="1"/>
  <c r="Q4" i="80" s="1"/>
  <c r="I4" i="80" a="1"/>
  <c r="I4" i="80" s="1"/>
  <c r="W8" i="82" a="1"/>
  <c r="W8" i="82" s="1"/>
  <c r="O8" i="82" a="1"/>
  <c r="O8" i="82" s="1"/>
  <c r="G8" i="82" a="1"/>
  <c r="G8" i="82" s="1"/>
  <c r="S4" i="82" a="1"/>
  <c r="S4" i="82" s="1"/>
  <c r="K4" i="82" a="1"/>
  <c r="K4" i="82" s="1"/>
  <c r="V8" i="81" a="1"/>
  <c r="V8" i="81" s="1"/>
  <c r="N8" i="81" a="1"/>
  <c r="N8" i="81" s="1"/>
  <c r="F8" i="81" a="1"/>
  <c r="F8" i="81" s="1"/>
  <c r="T4" i="81" a="1"/>
  <c r="T4" i="81" s="1"/>
  <c r="L4" i="81" a="1"/>
  <c r="L4" i="81" s="1"/>
  <c r="D4" i="81" a="1"/>
  <c r="D4" i="81" s="1"/>
  <c r="W7" i="80" a="1"/>
  <c r="W7" i="80" s="1"/>
  <c r="O7" i="80" a="1"/>
  <c r="O7" i="80" s="1"/>
  <c r="G7" i="80" a="1"/>
  <c r="G7" i="80" s="1"/>
  <c r="P4" i="80" a="1"/>
  <c r="P4" i="80" s="1"/>
  <c r="H4" i="80" a="1"/>
  <c r="H4" i="80" s="1"/>
  <c r="F5" i="29" a="1"/>
  <c r="F5" i="29" s="1"/>
  <c r="T6" i="78" a="1"/>
  <c r="T6" i="78" s="1"/>
  <c r="L6" i="78" a="1"/>
  <c r="L6" i="78" s="1"/>
  <c r="D6" i="78" a="1"/>
  <c r="D6" i="78" s="1"/>
  <c r="Q5" i="78" a="1"/>
  <c r="Q5" i="78" s="1"/>
  <c r="I5" i="78" a="1"/>
  <c r="I5" i="78" s="1"/>
  <c r="V4" i="78" a="1"/>
  <c r="V4" i="78" s="1"/>
  <c r="N4" i="78" a="1"/>
  <c r="N4" i="78" s="1"/>
  <c r="F4" i="78" a="1"/>
  <c r="F4" i="78" s="1"/>
  <c r="T8" i="77" a="1"/>
  <c r="T8" i="77" s="1"/>
  <c r="L8" i="77" a="1"/>
  <c r="L8" i="77" s="1"/>
  <c r="D8" i="77" a="1"/>
  <c r="D8" i="77" s="1"/>
  <c r="Q7" i="77" a="1"/>
  <c r="Q7" i="77" s="1"/>
  <c r="I7" i="77" a="1"/>
  <c r="I7" i="77" s="1"/>
  <c r="V6" i="77" a="1"/>
  <c r="V6" i="77" s="1"/>
  <c r="N6" i="77" a="1"/>
  <c r="N6" i="77" s="1"/>
  <c r="F6" i="77" a="1"/>
  <c r="F6" i="77" s="1"/>
  <c r="S5" i="77" a="1"/>
  <c r="S5" i="77" s="1"/>
  <c r="K5" i="77" a="1"/>
  <c r="K5" i="77" s="1"/>
  <c r="P4" i="77" a="1"/>
  <c r="P4" i="77" s="1"/>
  <c r="H4" i="77" a="1"/>
  <c r="H4" i="77" s="1"/>
  <c r="V8" i="76" a="1"/>
  <c r="V8" i="76" s="1"/>
  <c r="N8" i="76" a="1"/>
  <c r="N8" i="76" s="1"/>
  <c r="F8" i="76" a="1"/>
  <c r="F8" i="76" s="1"/>
  <c r="S7" i="76" a="1"/>
  <c r="S7" i="76" s="1"/>
  <c r="K7" i="76" a="1"/>
  <c r="K7" i="76" s="1"/>
  <c r="P6" i="76" a="1"/>
  <c r="P6" i="76" s="1"/>
  <c r="H6" i="76" a="1"/>
  <c r="H6" i="76" s="1"/>
  <c r="U5" i="76" a="1"/>
  <c r="U5" i="76" s="1"/>
  <c r="M5" i="76" a="1"/>
  <c r="M5" i="76" s="1"/>
  <c r="E5" i="76" a="1"/>
  <c r="E5" i="76" s="1"/>
  <c r="R4" i="76" a="1"/>
  <c r="R4" i="76" s="1"/>
  <c r="J4" i="76" a="1"/>
  <c r="J4" i="76" s="1"/>
  <c r="W13" i="75" a="1"/>
  <c r="W13" i="75" s="1"/>
  <c r="O13" i="75" a="1"/>
  <c r="O13" i="75" s="1"/>
  <c r="G13" i="75" a="1"/>
  <c r="G13" i="75" s="1"/>
  <c r="T12" i="75" a="1"/>
  <c r="T12" i="75" s="1"/>
  <c r="L12" i="75" a="1"/>
  <c r="L12" i="75" s="1"/>
  <c r="D12" i="75" a="1"/>
  <c r="D12" i="75" s="1"/>
  <c r="Q11" i="75" a="1"/>
  <c r="Q11" i="75" s="1"/>
  <c r="I11" i="75" a="1"/>
  <c r="I11" i="75" s="1"/>
  <c r="V10" i="75" a="1"/>
  <c r="V10" i="75" s="1"/>
  <c r="N10" i="75" a="1"/>
  <c r="N10" i="75" s="1"/>
  <c r="F10" i="75" a="1"/>
  <c r="F10" i="75" s="1"/>
  <c r="S9" i="75" a="1"/>
  <c r="S9" i="75" s="1"/>
  <c r="K9" i="75" a="1"/>
  <c r="K9" i="75" s="1"/>
  <c r="P8" i="75" a="1"/>
  <c r="P8" i="75" s="1"/>
  <c r="H8" i="75" a="1"/>
  <c r="H8" i="75" s="1"/>
  <c r="U7" i="75" a="1"/>
  <c r="U7" i="75" s="1"/>
  <c r="M7" i="75" a="1"/>
  <c r="M7" i="75" s="1"/>
  <c r="E7" i="75" a="1"/>
  <c r="E7" i="75" s="1"/>
  <c r="R6" i="75" a="1"/>
  <c r="R6" i="75" s="1"/>
  <c r="J6" i="75" a="1"/>
  <c r="J6" i="75" s="1"/>
  <c r="W5" i="75" a="1"/>
  <c r="W5" i="75" s="1"/>
  <c r="O5" i="75" a="1"/>
  <c r="O5" i="75" s="1"/>
  <c r="G5" i="75" a="1"/>
  <c r="G5" i="75" s="1"/>
  <c r="T4" i="75" a="1"/>
  <c r="T4" i="75" s="1"/>
  <c r="L4" i="75" a="1"/>
  <c r="L4" i="75" s="1"/>
  <c r="D4" i="75" a="1"/>
  <c r="D4" i="75" s="1"/>
  <c r="U9" i="74" a="1"/>
  <c r="U9" i="74" s="1"/>
  <c r="M9" i="74" a="1"/>
  <c r="M9" i="74" s="1"/>
  <c r="E9" i="74" a="1"/>
  <c r="E9" i="74" s="1"/>
  <c r="R8" i="74" a="1"/>
  <c r="R8" i="74" s="1"/>
  <c r="J8" i="74" a="1"/>
  <c r="J8" i="74" s="1"/>
  <c r="W7" i="74" a="1"/>
  <c r="W7" i="74" s="1"/>
  <c r="O7" i="74" a="1"/>
  <c r="O7" i="74" s="1"/>
  <c r="G7" i="74" a="1"/>
  <c r="G7" i="74" s="1"/>
  <c r="T6" i="74" a="1"/>
  <c r="T6" i="74" s="1"/>
  <c r="L6" i="74" a="1"/>
  <c r="L6" i="74" s="1"/>
  <c r="D6" i="74" a="1"/>
  <c r="D6" i="74" s="1"/>
  <c r="Q5" i="74" a="1"/>
  <c r="Q5" i="74" s="1"/>
  <c r="I5" i="74" a="1"/>
  <c r="I5" i="74" s="1"/>
  <c r="V4" i="74" a="1"/>
  <c r="V4" i="74" s="1"/>
  <c r="N4" i="74" a="1"/>
  <c r="N4" i="74" s="1"/>
  <c r="F4" i="74" a="1"/>
  <c r="F4" i="74" s="1"/>
  <c r="V6" i="73" a="1"/>
  <c r="V6" i="73" s="1"/>
  <c r="N6" i="73" a="1"/>
  <c r="N6" i="73" s="1"/>
  <c r="F6" i="73" a="1"/>
  <c r="F6" i="73" s="1"/>
  <c r="S5" i="73" a="1"/>
  <c r="S5" i="73" s="1"/>
  <c r="K5" i="73" a="1"/>
  <c r="K5" i="73" s="1"/>
  <c r="P4" i="73" a="1"/>
  <c r="P4" i="73" s="1"/>
  <c r="H4" i="73" a="1"/>
  <c r="H4" i="73" s="1"/>
  <c r="S7" i="72" a="1"/>
  <c r="S7" i="72" s="1"/>
  <c r="K7" i="72" a="1"/>
  <c r="K7" i="72" s="1"/>
  <c r="P6" i="72" a="1"/>
  <c r="P6" i="72" s="1"/>
  <c r="S6" i="78" a="1"/>
  <c r="S6" i="78" s="1"/>
  <c r="K6" i="78" a="1"/>
  <c r="K6" i="78" s="1"/>
  <c r="P5" i="78" a="1"/>
  <c r="P5" i="78" s="1"/>
  <c r="H5" i="78" a="1"/>
  <c r="H5" i="78" s="1"/>
  <c r="U4" i="78" a="1"/>
  <c r="U4" i="78" s="1"/>
  <c r="M4" i="78" a="1"/>
  <c r="M4" i="78" s="1"/>
  <c r="E4" i="78" a="1"/>
  <c r="E4" i="78" s="1"/>
  <c r="S8" i="77" a="1"/>
  <c r="S8" i="77" s="1"/>
  <c r="K8" i="77" a="1"/>
  <c r="K8" i="77" s="1"/>
  <c r="P7" i="77" a="1"/>
  <c r="P7" i="77" s="1"/>
  <c r="H7" i="77" a="1"/>
  <c r="H7" i="77" s="1"/>
  <c r="U6" i="77" a="1"/>
  <c r="U6" i="77" s="1"/>
  <c r="M6" i="77" a="1"/>
  <c r="M6" i="77" s="1"/>
  <c r="E6" i="77" a="1"/>
  <c r="E6" i="77" s="1"/>
  <c r="R5" i="77" a="1"/>
  <c r="R5" i="77" s="1"/>
  <c r="J5" i="77" a="1"/>
  <c r="J5" i="77" s="1"/>
  <c r="W4" i="77" a="1"/>
  <c r="W4" i="77" s="1"/>
  <c r="O4" i="77" a="1"/>
  <c r="O4" i="77" s="1"/>
  <c r="G4" i="77" a="1"/>
  <c r="G4" i="77" s="1"/>
  <c r="U8" i="76" a="1"/>
  <c r="U8" i="76" s="1"/>
  <c r="M8" i="76" a="1"/>
  <c r="M8" i="76" s="1"/>
  <c r="E8" i="76" a="1"/>
  <c r="E8" i="76" s="1"/>
  <c r="R7" i="76" a="1"/>
  <c r="R7" i="76" s="1"/>
  <c r="J7" i="76" a="1"/>
  <c r="J7" i="76" s="1"/>
  <c r="W6" i="76" a="1"/>
  <c r="W6" i="76" s="1"/>
  <c r="O6" i="76" a="1"/>
  <c r="O6" i="76" s="1"/>
  <c r="G6" i="76" a="1"/>
  <c r="G6" i="76" s="1"/>
  <c r="T5" i="76" a="1"/>
  <c r="T5" i="76" s="1"/>
  <c r="L5" i="76" a="1"/>
  <c r="L5" i="76" s="1"/>
  <c r="D5" i="76" a="1"/>
  <c r="D5" i="76" s="1"/>
  <c r="Q4" i="76" a="1"/>
  <c r="Q4" i="76" s="1"/>
  <c r="I4" i="76" a="1"/>
  <c r="I4" i="76" s="1"/>
  <c r="V13" i="75" a="1"/>
  <c r="V13" i="75" s="1"/>
  <c r="N13" i="75" a="1"/>
  <c r="N13" i="75" s="1"/>
  <c r="F13" i="75" a="1"/>
  <c r="F13" i="75" s="1"/>
  <c r="S12" i="75" a="1"/>
  <c r="S12" i="75" s="1"/>
  <c r="K12" i="75" a="1"/>
  <c r="K12" i="75" s="1"/>
  <c r="P11" i="75" a="1"/>
  <c r="P11" i="75" s="1"/>
  <c r="H11" i="75" a="1"/>
  <c r="H11" i="75" s="1"/>
  <c r="U10" i="75" a="1"/>
  <c r="U10" i="75" s="1"/>
  <c r="M10" i="75" a="1"/>
  <c r="M10" i="75" s="1"/>
  <c r="E10" i="75" a="1"/>
  <c r="E10" i="75" s="1"/>
  <c r="R9" i="75" a="1"/>
  <c r="R9" i="75" s="1"/>
  <c r="J9" i="75" a="1"/>
  <c r="J9" i="75" s="1"/>
  <c r="W8" i="75" a="1"/>
  <c r="W8" i="75" s="1"/>
  <c r="O8" i="75" a="1"/>
  <c r="O8" i="75" s="1"/>
  <c r="G8" i="75" a="1"/>
  <c r="G8" i="75" s="1"/>
  <c r="T7" i="75" a="1"/>
  <c r="T7" i="75" s="1"/>
  <c r="L7" i="75" a="1"/>
  <c r="L7" i="75" s="1"/>
  <c r="D7" i="75" a="1"/>
  <c r="D7" i="75" s="1"/>
  <c r="Q6" i="75" a="1"/>
  <c r="Q6" i="75" s="1"/>
  <c r="I6" i="75" a="1"/>
  <c r="I6" i="75" s="1"/>
  <c r="V5" i="75" a="1"/>
  <c r="V5" i="75" s="1"/>
  <c r="N5" i="75" a="1"/>
  <c r="N5" i="75" s="1"/>
  <c r="F5" i="75" a="1"/>
  <c r="F5" i="75" s="1"/>
  <c r="S4" i="75" a="1"/>
  <c r="S4" i="75" s="1"/>
  <c r="K4" i="75" a="1"/>
  <c r="K4" i="75" s="1"/>
  <c r="T9" i="74" a="1"/>
  <c r="T9" i="74" s="1"/>
  <c r="L9" i="74" a="1"/>
  <c r="L9" i="74" s="1"/>
  <c r="D9" i="74" a="1"/>
  <c r="D9" i="74" s="1"/>
  <c r="Q8" i="74" a="1"/>
  <c r="Q8" i="74" s="1"/>
  <c r="I8" i="74" a="1"/>
  <c r="I8" i="74" s="1"/>
  <c r="V7" i="74" a="1"/>
  <c r="V7" i="74" s="1"/>
  <c r="N7" i="74" a="1"/>
  <c r="N7" i="74" s="1"/>
  <c r="F7" i="74" a="1"/>
  <c r="F7" i="74" s="1"/>
  <c r="S6" i="74" a="1"/>
  <c r="S6" i="74" s="1"/>
  <c r="K6" i="74" a="1"/>
  <c r="K6" i="74" s="1"/>
  <c r="P5" i="74" a="1"/>
  <c r="P5" i="74" s="1"/>
  <c r="H5" i="74" a="1"/>
  <c r="H5" i="74" s="1"/>
  <c r="U4" i="74" a="1"/>
  <c r="U4" i="74" s="1"/>
  <c r="M4" i="74" a="1"/>
  <c r="M4" i="74" s="1"/>
  <c r="E4" i="74" a="1"/>
  <c r="E4" i="74" s="1"/>
  <c r="U6" i="73" a="1"/>
  <c r="U6" i="73" s="1"/>
  <c r="M6" i="73" a="1"/>
  <c r="M6" i="73" s="1"/>
  <c r="E6" i="73" a="1"/>
  <c r="E6" i="73" s="1"/>
  <c r="R5" i="73" a="1"/>
  <c r="R5" i="73" s="1"/>
  <c r="J5" i="73" a="1"/>
  <c r="J5" i="73" s="1"/>
  <c r="W4" i="73" a="1"/>
  <c r="W4" i="73" s="1"/>
  <c r="O4" i="73" a="1"/>
  <c r="O4" i="73" s="1"/>
  <c r="G4" i="73" a="1"/>
  <c r="G4" i="73" s="1"/>
  <c r="R7" i="72" a="1"/>
  <c r="R7" i="72" s="1"/>
  <c r="J7" i="72" a="1"/>
  <c r="J7" i="72" s="1"/>
  <c r="W6" i="72" a="1"/>
  <c r="W6" i="72" s="1"/>
  <c r="O6" i="72" a="1"/>
  <c r="O6" i="72" s="1"/>
  <c r="R6" i="78" a="1"/>
  <c r="R6" i="78" s="1"/>
  <c r="J6" i="78" a="1"/>
  <c r="J6" i="78" s="1"/>
  <c r="W5" i="78" a="1"/>
  <c r="W5" i="78" s="1"/>
  <c r="O5" i="78" a="1"/>
  <c r="O5" i="78" s="1"/>
  <c r="G5" i="78" a="1"/>
  <c r="G5" i="78" s="1"/>
  <c r="T4" i="78" a="1"/>
  <c r="T4" i="78" s="1"/>
  <c r="L4" i="78" a="1"/>
  <c r="L4" i="78" s="1"/>
  <c r="D4" i="78" a="1"/>
  <c r="D4" i="78" s="1"/>
  <c r="R8" i="77" a="1"/>
  <c r="R8" i="77" s="1"/>
  <c r="J8" i="77" a="1"/>
  <c r="J8" i="77" s="1"/>
  <c r="W7" i="77" a="1"/>
  <c r="W7" i="77" s="1"/>
  <c r="O7" i="77" a="1"/>
  <c r="O7" i="77" s="1"/>
  <c r="G7" i="77" a="1"/>
  <c r="G7" i="77" s="1"/>
  <c r="T6" i="77" a="1"/>
  <c r="T6" i="77" s="1"/>
  <c r="L6" i="77" a="1"/>
  <c r="L6" i="77" s="1"/>
  <c r="D6" i="77" a="1"/>
  <c r="D6" i="77" s="1"/>
  <c r="Q5" i="77" a="1"/>
  <c r="Q5" i="77" s="1"/>
  <c r="I5" i="77" a="1"/>
  <c r="I5" i="77" s="1"/>
  <c r="V4" i="77" a="1"/>
  <c r="V4" i="77" s="1"/>
  <c r="N4" i="77" a="1"/>
  <c r="N4" i="77" s="1"/>
  <c r="F4" i="77" a="1"/>
  <c r="F4" i="77" s="1"/>
  <c r="T8" i="76" a="1"/>
  <c r="T8" i="76" s="1"/>
  <c r="L8" i="76" a="1"/>
  <c r="L8" i="76" s="1"/>
  <c r="D8" i="76" a="1"/>
  <c r="D8" i="76" s="1"/>
  <c r="Q7" i="76" a="1"/>
  <c r="Q7" i="76" s="1"/>
  <c r="I7" i="76" a="1"/>
  <c r="I7" i="76" s="1"/>
  <c r="V6" i="76" a="1"/>
  <c r="V6" i="76" s="1"/>
  <c r="N6" i="76" a="1"/>
  <c r="N6" i="76" s="1"/>
  <c r="F6" i="76" a="1"/>
  <c r="F6" i="76" s="1"/>
  <c r="S5" i="76" a="1"/>
  <c r="S5" i="76" s="1"/>
  <c r="K5" i="76" a="1"/>
  <c r="K5" i="76" s="1"/>
  <c r="P4" i="76" a="1"/>
  <c r="P4" i="76" s="1"/>
  <c r="H4" i="76" a="1"/>
  <c r="H4" i="76" s="1"/>
  <c r="U13" i="75" a="1"/>
  <c r="U13" i="75" s="1"/>
  <c r="M13" i="75" a="1"/>
  <c r="M13" i="75" s="1"/>
  <c r="E13" i="75" a="1"/>
  <c r="E13" i="75" s="1"/>
  <c r="R12" i="75" a="1"/>
  <c r="R12" i="75" s="1"/>
  <c r="J12" i="75" a="1"/>
  <c r="J12" i="75" s="1"/>
  <c r="W11" i="75" a="1"/>
  <c r="W11" i="75" s="1"/>
  <c r="O11" i="75" a="1"/>
  <c r="O11" i="75" s="1"/>
  <c r="G11" i="75" a="1"/>
  <c r="G11" i="75" s="1"/>
  <c r="T10" i="75" a="1"/>
  <c r="T10" i="75" s="1"/>
  <c r="L10" i="75" a="1"/>
  <c r="L10" i="75" s="1"/>
  <c r="D10" i="75" a="1"/>
  <c r="D10" i="75" s="1"/>
  <c r="Q9" i="75" a="1"/>
  <c r="Q9" i="75" s="1"/>
  <c r="I9" i="75" a="1"/>
  <c r="I9" i="75" s="1"/>
  <c r="V8" i="75" a="1"/>
  <c r="V8" i="75" s="1"/>
  <c r="N8" i="75" a="1"/>
  <c r="N8" i="75" s="1"/>
  <c r="F8" i="75" a="1"/>
  <c r="F8" i="75" s="1"/>
  <c r="S7" i="75" a="1"/>
  <c r="S7" i="75" s="1"/>
  <c r="K7" i="75" a="1"/>
  <c r="K7" i="75" s="1"/>
  <c r="P6" i="75" a="1"/>
  <c r="P6" i="75" s="1"/>
  <c r="H6" i="75" a="1"/>
  <c r="H6" i="75" s="1"/>
  <c r="U5" i="75" a="1"/>
  <c r="U5" i="75" s="1"/>
  <c r="M5" i="75" a="1"/>
  <c r="M5" i="75" s="1"/>
  <c r="E5" i="75" a="1"/>
  <c r="E5" i="75" s="1"/>
  <c r="R4" i="75" a="1"/>
  <c r="R4" i="75" s="1"/>
  <c r="J4" i="75" a="1"/>
  <c r="J4" i="75" s="1"/>
  <c r="S9" i="74" a="1"/>
  <c r="S9" i="74" s="1"/>
  <c r="K9" i="74" a="1"/>
  <c r="K9" i="74" s="1"/>
  <c r="P8" i="74" a="1"/>
  <c r="P8" i="74" s="1"/>
  <c r="H8" i="74" a="1"/>
  <c r="H8" i="74" s="1"/>
  <c r="U7" i="74" a="1"/>
  <c r="U7" i="74" s="1"/>
  <c r="M7" i="74" a="1"/>
  <c r="M7" i="74" s="1"/>
  <c r="E7" i="74" a="1"/>
  <c r="E7" i="74" s="1"/>
  <c r="R6" i="74" a="1"/>
  <c r="R6" i="74" s="1"/>
  <c r="J6" i="74" a="1"/>
  <c r="J6" i="74" s="1"/>
  <c r="W5" i="74" a="1"/>
  <c r="W5" i="74" s="1"/>
  <c r="O5" i="74" a="1"/>
  <c r="O5" i="74" s="1"/>
  <c r="G5" i="74" a="1"/>
  <c r="G5" i="74" s="1"/>
  <c r="T4" i="74" a="1"/>
  <c r="T4" i="74" s="1"/>
  <c r="L4" i="74" a="1"/>
  <c r="L4" i="74" s="1"/>
  <c r="D4" i="74" a="1"/>
  <c r="D4" i="74" s="1"/>
  <c r="T6" i="73" a="1"/>
  <c r="T6" i="73" s="1"/>
  <c r="L6" i="73" a="1"/>
  <c r="L6" i="73" s="1"/>
  <c r="D6" i="73" a="1"/>
  <c r="D6" i="73" s="1"/>
  <c r="Q5" i="73" a="1"/>
  <c r="Q5" i="73" s="1"/>
  <c r="I5" i="73" a="1"/>
  <c r="I5" i="73" s="1"/>
  <c r="V4" i="73" a="1"/>
  <c r="V4" i="73" s="1"/>
  <c r="N4" i="73" a="1"/>
  <c r="N4" i="73" s="1"/>
  <c r="F4" i="73" a="1"/>
  <c r="F4" i="73" s="1"/>
  <c r="Q7" i="72" a="1"/>
  <c r="Q7" i="72" s="1"/>
  <c r="I7" i="72" a="1"/>
  <c r="I7" i="72" s="1"/>
  <c r="V6" i="72" a="1"/>
  <c r="V6" i="72" s="1"/>
  <c r="N6" i="72" a="1"/>
  <c r="N6" i="72" s="1"/>
  <c r="Q6" i="78" a="1"/>
  <c r="Q6" i="78" s="1"/>
  <c r="I6" i="78" a="1"/>
  <c r="I6" i="78" s="1"/>
  <c r="V5" i="78" a="1"/>
  <c r="V5" i="78" s="1"/>
  <c r="N5" i="78" a="1"/>
  <c r="N5" i="78" s="1"/>
  <c r="F5" i="78" a="1"/>
  <c r="F5" i="78" s="1"/>
  <c r="S4" i="78" a="1"/>
  <c r="S4" i="78" s="1"/>
  <c r="K4" i="78" a="1"/>
  <c r="K4" i="78" s="1"/>
  <c r="Q8" i="77" a="1"/>
  <c r="Q8" i="77" s="1"/>
  <c r="I8" i="77" a="1"/>
  <c r="I8" i="77" s="1"/>
  <c r="V7" i="77" a="1"/>
  <c r="V7" i="77" s="1"/>
  <c r="N7" i="77" a="1"/>
  <c r="N7" i="77" s="1"/>
  <c r="F7" i="77" a="1"/>
  <c r="F7" i="77" s="1"/>
  <c r="S6" i="77" a="1"/>
  <c r="S6" i="77" s="1"/>
  <c r="K6" i="77" a="1"/>
  <c r="K6" i="77" s="1"/>
  <c r="P5" i="77" a="1"/>
  <c r="P5" i="77" s="1"/>
  <c r="H5" i="77" a="1"/>
  <c r="H5" i="77" s="1"/>
  <c r="U4" i="77" a="1"/>
  <c r="U4" i="77" s="1"/>
  <c r="M4" i="77" a="1"/>
  <c r="M4" i="77" s="1"/>
  <c r="E4" i="77" a="1"/>
  <c r="E4" i="77" s="1"/>
  <c r="S8" i="76" a="1"/>
  <c r="S8" i="76" s="1"/>
  <c r="K8" i="76" a="1"/>
  <c r="K8" i="76" s="1"/>
  <c r="P7" i="76" a="1"/>
  <c r="P7" i="76" s="1"/>
  <c r="H7" i="76" a="1"/>
  <c r="H7" i="76" s="1"/>
  <c r="U6" i="76" a="1"/>
  <c r="U6" i="76" s="1"/>
  <c r="M6" i="76" a="1"/>
  <c r="M6" i="76" s="1"/>
  <c r="E6" i="76" a="1"/>
  <c r="E6" i="76" s="1"/>
  <c r="R5" i="76" a="1"/>
  <c r="R5" i="76" s="1"/>
  <c r="J5" i="76" a="1"/>
  <c r="J5" i="76" s="1"/>
  <c r="W4" i="76" a="1"/>
  <c r="W4" i="76" s="1"/>
  <c r="O4" i="76" a="1"/>
  <c r="O4" i="76" s="1"/>
  <c r="G4" i="76" a="1"/>
  <c r="G4" i="76" s="1"/>
  <c r="T13" i="75" a="1"/>
  <c r="T13" i="75" s="1"/>
  <c r="L13" i="75" a="1"/>
  <c r="L13" i="75" s="1"/>
  <c r="D13" i="75" a="1"/>
  <c r="D13" i="75" s="1"/>
  <c r="Q12" i="75" a="1"/>
  <c r="Q12" i="75" s="1"/>
  <c r="I12" i="75" a="1"/>
  <c r="I12" i="75" s="1"/>
  <c r="V11" i="75" a="1"/>
  <c r="V11" i="75" s="1"/>
  <c r="N11" i="75" a="1"/>
  <c r="N11" i="75" s="1"/>
  <c r="F11" i="75" a="1"/>
  <c r="F11" i="75" s="1"/>
  <c r="S10" i="75" a="1"/>
  <c r="S10" i="75" s="1"/>
  <c r="K10" i="75" a="1"/>
  <c r="K10" i="75" s="1"/>
  <c r="P9" i="75" a="1"/>
  <c r="P9" i="75" s="1"/>
  <c r="H9" i="75" a="1"/>
  <c r="H9" i="75" s="1"/>
  <c r="U8" i="75" a="1"/>
  <c r="U8" i="75" s="1"/>
  <c r="M8" i="75" a="1"/>
  <c r="M8" i="75" s="1"/>
  <c r="E8" i="75" a="1"/>
  <c r="E8" i="75" s="1"/>
  <c r="R7" i="75" a="1"/>
  <c r="R7" i="75" s="1"/>
  <c r="J7" i="75" a="1"/>
  <c r="J7" i="75" s="1"/>
  <c r="W6" i="75" a="1"/>
  <c r="W6" i="75" s="1"/>
  <c r="O6" i="75" a="1"/>
  <c r="O6" i="75" s="1"/>
  <c r="G6" i="75" a="1"/>
  <c r="G6" i="75" s="1"/>
  <c r="T5" i="75" a="1"/>
  <c r="T5" i="75" s="1"/>
  <c r="L5" i="75" a="1"/>
  <c r="L5" i="75" s="1"/>
  <c r="D5" i="75" a="1"/>
  <c r="D5" i="75" s="1"/>
  <c r="Q4" i="75" a="1"/>
  <c r="Q4" i="75" s="1"/>
  <c r="I4" i="75" a="1"/>
  <c r="I4" i="75" s="1"/>
  <c r="R9" i="74" a="1"/>
  <c r="R9" i="74" s="1"/>
  <c r="J9" i="74" a="1"/>
  <c r="J9" i="74" s="1"/>
  <c r="W8" i="74" a="1"/>
  <c r="W8" i="74" s="1"/>
  <c r="O8" i="74" a="1"/>
  <c r="O8" i="74" s="1"/>
  <c r="G8" i="74" a="1"/>
  <c r="G8" i="74" s="1"/>
  <c r="T7" i="74" a="1"/>
  <c r="T7" i="74" s="1"/>
  <c r="L7" i="74" a="1"/>
  <c r="L7" i="74" s="1"/>
  <c r="D7" i="74" a="1"/>
  <c r="D7" i="74" s="1"/>
  <c r="Q6" i="74" a="1"/>
  <c r="Q6" i="74" s="1"/>
  <c r="I6" i="74" a="1"/>
  <c r="I6" i="74" s="1"/>
  <c r="V5" i="74" a="1"/>
  <c r="V5" i="74" s="1"/>
  <c r="N5" i="74" a="1"/>
  <c r="N5" i="74" s="1"/>
  <c r="F5" i="74" a="1"/>
  <c r="F5" i="74" s="1"/>
  <c r="S4" i="74" a="1"/>
  <c r="S4" i="74" s="1"/>
  <c r="K4" i="74" a="1"/>
  <c r="K4" i="74" s="1"/>
  <c r="S6" i="73" a="1"/>
  <c r="S6" i="73" s="1"/>
  <c r="K6" i="73" a="1"/>
  <c r="K6" i="73" s="1"/>
  <c r="P5" i="73" a="1"/>
  <c r="P5" i="73" s="1"/>
  <c r="H5" i="73" a="1"/>
  <c r="H5" i="73" s="1"/>
  <c r="U4" i="73" a="1"/>
  <c r="U4" i="73" s="1"/>
  <c r="M4" i="73" a="1"/>
  <c r="M4" i="73" s="1"/>
  <c r="E4" i="73" a="1"/>
  <c r="E4" i="73" s="1"/>
  <c r="P7" i="72" a="1"/>
  <c r="P7" i="72" s="1"/>
  <c r="H7" i="72" a="1"/>
  <c r="H7" i="72" s="1"/>
  <c r="U6" i="72" a="1"/>
  <c r="U6" i="72" s="1"/>
  <c r="P6" i="78" a="1"/>
  <c r="P6" i="78" s="1"/>
  <c r="H6" i="78" a="1"/>
  <c r="H6" i="78" s="1"/>
  <c r="U5" i="78" a="1"/>
  <c r="U5" i="78" s="1"/>
  <c r="M5" i="78" a="1"/>
  <c r="M5" i="78" s="1"/>
  <c r="E5" i="78" a="1"/>
  <c r="E5" i="78" s="1"/>
  <c r="R4" i="78" a="1"/>
  <c r="R4" i="78" s="1"/>
  <c r="J4" i="78" a="1"/>
  <c r="J4" i="78" s="1"/>
  <c r="P8" i="77" a="1"/>
  <c r="P8" i="77" s="1"/>
  <c r="H8" i="77" a="1"/>
  <c r="H8" i="77" s="1"/>
  <c r="U7" i="77" a="1"/>
  <c r="U7" i="77" s="1"/>
  <c r="M7" i="77" a="1"/>
  <c r="M7" i="77" s="1"/>
  <c r="E7" i="77" a="1"/>
  <c r="E7" i="77" s="1"/>
  <c r="R6" i="77" a="1"/>
  <c r="R6" i="77" s="1"/>
  <c r="J6" i="77" a="1"/>
  <c r="J6" i="77" s="1"/>
  <c r="W5" i="77" a="1"/>
  <c r="W5" i="77" s="1"/>
  <c r="O5" i="77" a="1"/>
  <c r="O5" i="77" s="1"/>
  <c r="G5" i="77" a="1"/>
  <c r="G5" i="77" s="1"/>
  <c r="T4" i="77" a="1"/>
  <c r="T4" i="77" s="1"/>
  <c r="L4" i="77" a="1"/>
  <c r="L4" i="77" s="1"/>
  <c r="D4" i="77" a="1"/>
  <c r="D4" i="77" s="1"/>
  <c r="R8" i="76" a="1"/>
  <c r="R8" i="76" s="1"/>
  <c r="J8" i="76" a="1"/>
  <c r="J8" i="76" s="1"/>
  <c r="W7" i="76" a="1"/>
  <c r="W7" i="76" s="1"/>
  <c r="O7" i="76" a="1"/>
  <c r="O7" i="76" s="1"/>
  <c r="G7" i="76" a="1"/>
  <c r="G7" i="76" s="1"/>
  <c r="T6" i="76" a="1"/>
  <c r="T6" i="76" s="1"/>
  <c r="L6" i="76" a="1"/>
  <c r="L6" i="76" s="1"/>
  <c r="D6" i="76" a="1"/>
  <c r="D6" i="76" s="1"/>
  <c r="Q5" i="76" a="1"/>
  <c r="Q5" i="76" s="1"/>
  <c r="I5" i="76" a="1"/>
  <c r="I5" i="76" s="1"/>
  <c r="V4" i="76" a="1"/>
  <c r="V4" i="76" s="1"/>
  <c r="N4" i="76" a="1"/>
  <c r="N4" i="76" s="1"/>
  <c r="F4" i="76" a="1"/>
  <c r="F4" i="76" s="1"/>
  <c r="S13" i="75" a="1"/>
  <c r="S13" i="75" s="1"/>
  <c r="K13" i="75" a="1"/>
  <c r="K13" i="75" s="1"/>
  <c r="P12" i="75" a="1"/>
  <c r="P12" i="75" s="1"/>
  <c r="H12" i="75" a="1"/>
  <c r="H12" i="75" s="1"/>
  <c r="U11" i="75" a="1"/>
  <c r="U11" i="75" s="1"/>
  <c r="M11" i="75" a="1"/>
  <c r="M11" i="75" s="1"/>
  <c r="E11" i="75" a="1"/>
  <c r="E11" i="75" s="1"/>
  <c r="R10" i="75" a="1"/>
  <c r="R10" i="75" s="1"/>
  <c r="J10" i="75" a="1"/>
  <c r="J10" i="75" s="1"/>
  <c r="W9" i="75" a="1"/>
  <c r="W9" i="75" s="1"/>
  <c r="O9" i="75" a="1"/>
  <c r="O9" i="75" s="1"/>
  <c r="G9" i="75" a="1"/>
  <c r="G9" i="75" s="1"/>
  <c r="T8" i="75" a="1"/>
  <c r="T8" i="75" s="1"/>
  <c r="L8" i="75" a="1"/>
  <c r="L8" i="75" s="1"/>
  <c r="D8" i="75" a="1"/>
  <c r="D8" i="75" s="1"/>
  <c r="Q7" i="75" a="1"/>
  <c r="Q7" i="75" s="1"/>
  <c r="I7" i="75" a="1"/>
  <c r="I7" i="75" s="1"/>
  <c r="V6" i="75" a="1"/>
  <c r="V6" i="75" s="1"/>
  <c r="N6" i="75" a="1"/>
  <c r="N6" i="75" s="1"/>
  <c r="F6" i="75" a="1"/>
  <c r="F6" i="75" s="1"/>
  <c r="S5" i="75" a="1"/>
  <c r="S5" i="75" s="1"/>
  <c r="K5" i="75" a="1"/>
  <c r="K5" i="75" s="1"/>
  <c r="P4" i="75" a="1"/>
  <c r="P4" i="75" s="1"/>
  <c r="H4" i="75" a="1"/>
  <c r="H4" i="75" s="1"/>
  <c r="Q9" i="74" a="1"/>
  <c r="Q9" i="74" s="1"/>
  <c r="I9" i="74" a="1"/>
  <c r="I9" i="74" s="1"/>
  <c r="V8" i="74" a="1"/>
  <c r="V8" i="74" s="1"/>
  <c r="N8" i="74" a="1"/>
  <c r="N8" i="74" s="1"/>
  <c r="F8" i="74" a="1"/>
  <c r="F8" i="74" s="1"/>
  <c r="S7" i="74" a="1"/>
  <c r="S7" i="74" s="1"/>
  <c r="K7" i="74" a="1"/>
  <c r="K7" i="74" s="1"/>
  <c r="P6" i="74" a="1"/>
  <c r="P6" i="74" s="1"/>
  <c r="H6" i="74" a="1"/>
  <c r="H6" i="74" s="1"/>
  <c r="U5" i="74" a="1"/>
  <c r="U5" i="74" s="1"/>
  <c r="M5" i="74" a="1"/>
  <c r="M5" i="74" s="1"/>
  <c r="E5" i="74" a="1"/>
  <c r="E5" i="74" s="1"/>
  <c r="R4" i="74" a="1"/>
  <c r="R4" i="74" s="1"/>
  <c r="J4" i="74" a="1"/>
  <c r="J4" i="74" s="1"/>
  <c r="R6" i="73" a="1"/>
  <c r="R6" i="73" s="1"/>
  <c r="J6" i="73" a="1"/>
  <c r="J6" i="73" s="1"/>
  <c r="W5" i="73" a="1"/>
  <c r="W5" i="73" s="1"/>
  <c r="O5" i="73" a="1"/>
  <c r="O5" i="73" s="1"/>
  <c r="G5" i="73" a="1"/>
  <c r="G5" i="73" s="1"/>
  <c r="T4" i="73" a="1"/>
  <c r="T4" i="73" s="1"/>
  <c r="L4" i="73" a="1"/>
  <c r="L4" i="73" s="1"/>
  <c r="D4" i="73" a="1"/>
  <c r="D4" i="73" s="1"/>
  <c r="W7" i="72" a="1"/>
  <c r="W7" i="72" s="1"/>
  <c r="O7" i="72" a="1"/>
  <c r="O7" i="72" s="1"/>
  <c r="G7" i="72" a="1"/>
  <c r="G7" i="72" s="1"/>
  <c r="T6" i="72" a="1"/>
  <c r="T6" i="72" s="1"/>
  <c r="W6" i="78" a="1"/>
  <c r="W6" i="78" s="1"/>
  <c r="O6" i="78" a="1"/>
  <c r="O6" i="78" s="1"/>
  <c r="G6" i="78" a="1"/>
  <c r="G6" i="78" s="1"/>
  <c r="T5" i="78" a="1"/>
  <c r="T5" i="78" s="1"/>
  <c r="L5" i="78" a="1"/>
  <c r="L5" i="78" s="1"/>
  <c r="D5" i="78" a="1"/>
  <c r="D5" i="78" s="1"/>
  <c r="Q4" i="78" a="1"/>
  <c r="Q4" i="78" s="1"/>
  <c r="Q2" i="78" s="1"/>
  <c r="I4" i="78" a="1"/>
  <c r="I4" i="78" s="1"/>
  <c r="W8" i="77" a="1"/>
  <c r="W8" i="77" s="1"/>
  <c r="O8" i="77" a="1"/>
  <c r="O8" i="77" s="1"/>
  <c r="G8" i="77" a="1"/>
  <c r="G8" i="77" s="1"/>
  <c r="T7" i="77" a="1"/>
  <c r="T7" i="77" s="1"/>
  <c r="L7" i="77" a="1"/>
  <c r="L7" i="77" s="1"/>
  <c r="D7" i="77" a="1"/>
  <c r="D7" i="77" s="1"/>
  <c r="Q6" i="77" a="1"/>
  <c r="Q6" i="77" s="1"/>
  <c r="I6" i="77" a="1"/>
  <c r="I6" i="77" s="1"/>
  <c r="V5" i="77" a="1"/>
  <c r="V5" i="77" s="1"/>
  <c r="N5" i="77" a="1"/>
  <c r="N5" i="77" s="1"/>
  <c r="F5" i="77" a="1"/>
  <c r="F5" i="77" s="1"/>
  <c r="S4" i="77" a="1"/>
  <c r="S4" i="77" s="1"/>
  <c r="K4" i="77" a="1"/>
  <c r="K4" i="77" s="1"/>
  <c r="Q8" i="76" a="1"/>
  <c r="Q8" i="76" s="1"/>
  <c r="I8" i="76" a="1"/>
  <c r="I8" i="76" s="1"/>
  <c r="V7" i="76" a="1"/>
  <c r="V7" i="76" s="1"/>
  <c r="N7" i="76" a="1"/>
  <c r="N7" i="76" s="1"/>
  <c r="F7" i="76" a="1"/>
  <c r="F7" i="76" s="1"/>
  <c r="S6" i="76" a="1"/>
  <c r="S6" i="76" s="1"/>
  <c r="K6" i="76" a="1"/>
  <c r="K6" i="76" s="1"/>
  <c r="P5" i="76" a="1"/>
  <c r="P5" i="76" s="1"/>
  <c r="H5" i="76" a="1"/>
  <c r="H5" i="76" s="1"/>
  <c r="U4" i="76" a="1"/>
  <c r="U4" i="76" s="1"/>
  <c r="M4" i="76" a="1"/>
  <c r="M4" i="76" s="1"/>
  <c r="E4" i="76" a="1"/>
  <c r="E4" i="76" s="1"/>
  <c r="R13" i="75" a="1"/>
  <c r="R13" i="75" s="1"/>
  <c r="J13" i="75" a="1"/>
  <c r="J13" i="75" s="1"/>
  <c r="W12" i="75" a="1"/>
  <c r="W12" i="75" s="1"/>
  <c r="O12" i="75" a="1"/>
  <c r="O12" i="75" s="1"/>
  <c r="G12" i="75" a="1"/>
  <c r="G12" i="75" s="1"/>
  <c r="T11" i="75" a="1"/>
  <c r="T11" i="75" s="1"/>
  <c r="L11" i="75" a="1"/>
  <c r="L11" i="75" s="1"/>
  <c r="D11" i="75" a="1"/>
  <c r="D11" i="75" s="1"/>
  <c r="Q10" i="75" a="1"/>
  <c r="Q10" i="75" s="1"/>
  <c r="I10" i="75" a="1"/>
  <c r="I10" i="75" s="1"/>
  <c r="V9" i="75" a="1"/>
  <c r="V9" i="75" s="1"/>
  <c r="N9" i="75" a="1"/>
  <c r="N9" i="75" s="1"/>
  <c r="F9" i="75" a="1"/>
  <c r="F9" i="75" s="1"/>
  <c r="S8" i="75" a="1"/>
  <c r="S8" i="75" s="1"/>
  <c r="K8" i="75" a="1"/>
  <c r="K8" i="75" s="1"/>
  <c r="P7" i="75" a="1"/>
  <c r="P7" i="75" s="1"/>
  <c r="H7" i="75" a="1"/>
  <c r="H7" i="75" s="1"/>
  <c r="U6" i="75" a="1"/>
  <c r="U6" i="75" s="1"/>
  <c r="M6" i="75" a="1"/>
  <c r="M6" i="75" s="1"/>
  <c r="E6" i="75" a="1"/>
  <c r="E6" i="75" s="1"/>
  <c r="R5" i="75" a="1"/>
  <c r="R5" i="75" s="1"/>
  <c r="J5" i="75" a="1"/>
  <c r="J5" i="75" s="1"/>
  <c r="W4" i="75" a="1"/>
  <c r="W4" i="75" s="1"/>
  <c r="O4" i="75" a="1"/>
  <c r="O4" i="75" s="1"/>
  <c r="G4" i="75" a="1"/>
  <c r="G4" i="75" s="1"/>
  <c r="P9" i="74" a="1"/>
  <c r="P9" i="74" s="1"/>
  <c r="H9" i="74" a="1"/>
  <c r="H9" i="74" s="1"/>
  <c r="U8" i="74" a="1"/>
  <c r="U8" i="74" s="1"/>
  <c r="M8" i="74" a="1"/>
  <c r="M8" i="74" s="1"/>
  <c r="E8" i="74" a="1"/>
  <c r="E8" i="74" s="1"/>
  <c r="R7" i="74" a="1"/>
  <c r="R7" i="74" s="1"/>
  <c r="J7" i="74" a="1"/>
  <c r="J7" i="74" s="1"/>
  <c r="W6" i="74" a="1"/>
  <c r="W6" i="74" s="1"/>
  <c r="O6" i="74" a="1"/>
  <c r="O6" i="74" s="1"/>
  <c r="G6" i="74" a="1"/>
  <c r="G6" i="74" s="1"/>
  <c r="T5" i="74" a="1"/>
  <c r="T5" i="74" s="1"/>
  <c r="L5" i="74" a="1"/>
  <c r="L5" i="74" s="1"/>
  <c r="D5" i="74" a="1"/>
  <c r="D5" i="74" s="1"/>
  <c r="Q4" i="74" a="1"/>
  <c r="Q4" i="74" s="1"/>
  <c r="I4" i="74" a="1"/>
  <c r="I4" i="74" s="1"/>
  <c r="Q6" i="73" a="1"/>
  <c r="Q6" i="73" s="1"/>
  <c r="I6" i="73" a="1"/>
  <c r="I6" i="73" s="1"/>
  <c r="V5" i="73" a="1"/>
  <c r="V5" i="73" s="1"/>
  <c r="N5" i="73" a="1"/>
  <c r="N5" i="73" s="1"/>
  <c r="F5" i="73" a="1"/>
  <c r="F5" i="73" s="1"/>
  <c r="S4" i="73" a="1"/>
  <c r="S4" i="73" s="1"/>
  <c r="K4" i="73" a="1"/>
  <c r="K4" i="73" s="1"/>
  <c r="V7" i="72" a="1"/>
  <c r="V7" i="72" s="1"/>
  <c r="N7" i="72" a="1"/>
  <c r="N7" i="72" s="1"/>
  <c r="F7" i="72" a="1"/>
  <c r="F7" i="72" s="1"/>
  <c r="S6" i="72" a="1"/>
  <c r="S6" i="72" s="1"/>
  <c r="V6" i="78" a="1"/>
  <c r="V6" i="78" s="1"/>
  <c r="N6" i="78" a="1"/>
  <c r="N6" i="78" s="1"/>
  <c r="F6" i="78" a="1"/>
  <c r="F6" i="78" s="1"/>
  <c r="S5" i="78" a="1"/>
  <c r="S5" i="78" s="1"/>
  <c r="K5" i="78" a="1"/>
  <c r="K5" i="78" s="1"/>
  <c r="P4" i="78" a="1"/>
  <c r="P4" i="78" s="1"/>
  <c r="H4" i="78" a="1"/>
  <c r="H4" i="78" s="1"/>
  <c r="H2" i="78" s="1"/>
  <c r="V8" i="77" a="1"/>
  <c r="V8" i="77" s="1"/>
  <c r="N8" i="77" a="1"/>
  <c r="N8" i="77" s="1"/>
  <c r="F8" i="77" a="1"/>
  <c r="F8" i="77" s="1"/>
  <c r="S7" i="77" a="1"/>
  <c r="S7" i="77" s="1"/>
  <c r="K7" i="77" a="1"/>
  <c r="K7" i="77" s="1"/>
  <c r="P6" i="77" a="1"/>
  <c r="P6" i="77" s="1"/>
  <c r="H6" i="77" a="1"/>
  <c r="H6" i="77" s="1"/>
  <c r="U5" i="77" a="1"/>
  <c r="U5" i="77" s="1"/>
  <c r="M5" i="77" a="1"/>
  <c r="M5" i="77" s="1"/>
  <c r="E5" i="77" a="1"/>
  <c r="E5" i="77" s="1"/>
  <c r="R4" i="77" a="1"/>
  <c r="R4" i="77" s="1"/>
  <c r="J4" i="77" a="1"/>
  <c r="J4" i="77" s="1"/>
  <c r="P8" i="76" a="1"/>
  <c r="P8" i="76" s="1"/>
  <c r="H8" i="76" a="1"/>
  <c r="H8" i="76" s="1"/>
  <c r="U7" i="76" a="1"/>
  <c r="U7" i="76" s="1"/>
  <c r="M7" i="76" a="1"/>
  <c r="M7" i="76" s="1"/>
  <c r="E7" i="76" a="1"/>
  <c r="E7" i="76" s="1"/>
  <c r="R6" i="76" a="1"/>
  <c r="R6" i="76" s="1"/>
  <c r="J6" i="76" a="1"/>
  <c r="J6" i="76" s="1"/>
  <c r="W5" i="76" a="1"/>
  <c r="W5" i="76" s="1"/>
  <c r="O5" i="76" a="1"/>
  <c r="O5" i="76" s="1"/>
  <c r="G5" i="76" a="1"/>
  <c r="G5" i="76" s="1"/>
  <c r="T4" i="76" a="1"/>
  <c r="T4" i="76" s="1"/>
  <c r="L4" i="76" a="1"/>
  <c r="L4" i="76" s="1"/>
  <c r="D4" i="76" a="1"/>
  <c r="D4" i="76" s="1"/>
  <c r="Q13" i="75" a="1"/>
  <c r="Q13" i="75" s="1"/>
  <c r="I13" i="75" a="1"/>
  <c r="I13" i="75" s="1"/>
  <c r="V12" i="75" a="1"/>
  <c r="V12" i="75" s="1"/>
  <c r="N12" i="75" a="1"/>
  <c r="N12" i="75" s="1"/>
  <c r="F12" i="75" a="1"/>
  <c r="F12" i="75" s="1"/>
  <c r="S11" i="75" a="1"/>
  <c r="S11" i="75" s="1"/>
  <c r="K11" i="75" a="1"/>
  <c r="K11" i="75" s="1"/>
  <c r="P10" i="75" a="1"/>
  <c r="P10" i="75" s="1"/>
  <c r="H10" i="75" a="1"/>
  <c r="H10" i="75" s="1"/>
  <c r="U9" i="75" a="1"/>
  <c r="U9" i="75" s="1"/>
  <c r="M9" i="75" a="1"/>
  <c r="M9" i="75" s="1"/>
  <c r="E9" i="75" a="1"/>
  <c r="E9" i="75" s="1"/>
  <c r="R8" i="75" a="1"/>
  <c r="R8" i="75" s="1"/>
  <c r="J8" i="75" a="1"/>
  <c r="J8" i="75" s="1"/>
  <c r="W7" i="75" a="1"/>
  <c r="W7" i="75" s="1"/>
  <c r="O7" i="75" a="1"/>
  <c r="O7" i="75" s="1"/>
  <c r="G7" i="75" a="1"/>
  <c r="G7" i="75" s="1"/>
  <c r="T6" i="75" a="1"/>
  <c r="T6" i="75" s="1"/>
  <c r="L6" i="75" a="1"/>
  <c r="L6" i="75" s="1"/>
  <c r="D6" i="75" a="1"/>
  <c r="D6" i="75" s="1"/>
  <c r="Q5" i="75" a="1"/>
  <c r="Q5" i="75" s="1"/>
  <c r="I5" i="75" a="1"/>
  <c r="I5" i="75" s="1"/>
  <c r="V4" i="75" a="1"/>
  <c r="V4" i="75" s="1"/>
  <c r="N4" i="75" a="1"/>
  <c r="N4" i="75" s="1"/>
  <c r="F4" i="75" a="1"/>
  <c r="F4" i="75" s="1"/>
  <c r="W9" i="74" a="1"/>
  <c r="W9" i="74" s="1"/>
  <c r="O9" i="74" a="1"/>
  <c r="O9" i="74" s="1"/>
  <c r="G9" i="74" a="1"/>
  <c r="G9" i="74" s="1"/>
  <c r="T8" i="74" a="1"/>
  <c r="T8" i="74" s="1"/>
  <c r="L8" i="74" a="1"/>
  <c r="L8" i="74" s="1"/>
  <c r="D8" i="74" a="1"/>
  <c r="D8" i="74" s="1"/>
  <c r="Q7" i="74" a="1"/>
  <c r="Q7" i="74" s="1"/>
  <c r="I7" i="74" a="1"/>
  <c r="I7" i="74" s="1"/>
  <c r="V6" i="74" a="1"/>
  <c r="V6" i="74" s="1"/>
  <c r="N6" i="74" a="1"/>
  <c r="N6" i="74" s="1"/>
  <c r="F6" i="74" a="1"/>
  <c r="F6" i="74" s="1"/>
  <c r="S5" i="74" a="1"/>
  <c r="S5" i="74" s="1"/>
  <c r="K5" i="74" a="1"/>
  <c r="K5" i="74" s="1"/>
  <c r="P4" i="74" a="1"/>
  <c r="P4" i="74" s="1"/>
  <c r="H4" i="74" a="1"/>
  <c r="H4" i="74" s="1"/>
  <c r="P6" i="73" a="1"/>
  <c r="P6" i="73" s="1"/>
  <c r="H6" i="73" a="1"/>
  <c r="H6" i="73" s="1"/>
  <c r="U5" i="73" a="1"/>
  <c r="U5" i="73" s="1"/>
  <c r="M5" i="73" a="1"/>
  <c r="M5" i="73" s="1"/>
  <c r="E5" i="73" a="1"/>
  <c r="E5" i="73" s="1"/>
  <c r="R4" i="73" a="1"/>
  <c r="R4" i="73" s="1"/>
  <c r="J4" i="73" a="1"/>
  <c r="J4" i="73" s="1"/>
  <c r="U7" i="72" a="1"/>
  <c r="U7" i="72" s="1"/>
  <c r="M7" i="72" a="1"/>
  <c r="M7" i="72" s="1"/>
  <c r="E7" i="72" a="1"/>
  <c r="E7" i="72" s="1"/>
  <c r="R6" i="72" a="1"/>
  <c r="R6" i="72" s="1"/>
  <c r="U6" i="78" a="1"/>
  <c r="U6" i="78" s="1"/>
  <c r="M6" i="78" a="1"/>
  <c r="M6" i="78" s="1"/>
  <c r="E6" i="78" a="1"/>
  <c r="E6" i="78" s="1"/>
  <c r="R5" i="78" a="1"/>
  <c r="R5" i="78" s="1"/>
  <c r="J5" i="78" a="1"/>
  <c r="J5" i="78" s="1"/>
  <c r="W4" i="78" a="1"/>
  <c r="W4" i="78" s="1"/>
  <c r="W2" i="78" s="1"/>
  <c r="O4" i="78" a="1"/>
  <c r="O4" i="78" s="1"/>
  <c r="O2" i="78" s="1"/>
  <c r="G4" i="78" a="1"/>
  <c r="G4" i="78" s="1"/>
  <c r="G2" i="78" s="1"/>
  <c r="U8" i="77" a="1"/>
  <c r="U8" i="77" s="1"/>
  <c r="M8" i="77" a="1"/>
  <c r="M8" i="77" s="1"/>
  <c r="E8" i="77" a="1"/>
  <c r="E8" i="77" s="1"/>
  <c r="R7" i="77" a="1"/>
  <c r="R7" i="77" s="1"/>
  <c r="J7" i="77" a="1"/>
  <c r="J7" i="77" s="1"/>
  <c r="W6" i="77" a="1"/>
  <c r="W6" i="77" s="1"/>
  <c r="O6" i="77" a="1"/>
  <c r="O6" i="77" s="1"/>
  <c r="G6" i="77" a="1"/>
  <c r="G6" i="77" s="1"/>
  <c r="T5" i="77" a="1"/>
  <c r="T5" i="77" s="1"/>
  <c r="L5" i="77" a="1"/>
  <c r="L5" i="77" s="1"/>
  <c r="D5" i="77" a="1"/>
  <c r="D5" i="77" s="1"/>
  <c r="Q4" i="77" a="1"/>
  <c r="Q4" i="77" s="1"/>
  <c r="I4" i="77" a="1"/>
  <c r="I4" i="77" s="1"/>
  <c r="I2" i="77" s="1"/>
  <c r="W8" i="76" a="1"/>
  <c r="W8" i="76" s="1"/>
  <c r="O8" i="76" a="1"/>
  <c r="O8" i="76" s="1"/>
  <c r="G8" i="76" a="1"/>
  <c r="G8" i="76" s="1"/>
  <c r="T7" i="76" a="1"/>
  <c r="T7" i="76" s="1"/>
  <c r="L7" i="76" a="1"/>
  <c r="L7" i="76" s="1"/>
  <c r="D7" i="76" a="1"/>
  <c r="D7" i="76" s="1"/>
  <c r="Q6" i="76" a="1"/>
  <c r="Q6" i="76" s="1"/>
  <c r="I6" i="76" a="1"/>
  <c r="I6" i="76" s="1"/>
  <c r="V5" i="76" a="1"/>
  <c r="V5" i="76" s="1"/>
  <c r="N5" i="76" a="1"/>
  <c r="N5" i="76" s="1"/>
  <c r="F5" i="76" a="1"/>
  <c r="F5" i="76" s="1"/>
  <c r="S4" i="76" a="1"/>
  <c r="S4" i="76" s="1"/>
  <c r="S2" i="76" s="1"/>
  <c r="K4" i="76" a="1"/>
  <c r="K4" i="76" s="1"/>
  <c r="P13" i="75" a="1"/>
  <c r="P13" i="75" s="1"/>
  <c r="H13" i="75" a="1"/>
  <c r="H13" i="75" s="1"/>
  <c r="U12" i="75" a="1"/>
  <c r="U12" i="75" s="1"/>
  <c r="M12" i="75" a="1"/>
  <c r="M12" i="75" s="1"/>
  <c r="E12" i="75" a="1"/>
  <c r="E12" i="75" s="1"/>
  <c r="R11" i="75" a="1"/>
  <c r="R11" i="75" s="1"/>
  <c r="J11" i="75" a="1"/>
  <c r="J11" i="75" s="1"/>
  <c r="W10" i="75" a="1"/>
  <c r="W10" i="75" s="1"/>
  <c r="O10" i="75" a="1"/>
  <c r="O10" i="75" s="1"/>
  <c r="G10" i="75" a="1"/>
  <c r="G10" i="75" s="1"/>
  <c r="T9" i="75" a="1"/>
  <c r="T9" i="75" s="1"/>
  <c r="L9" i="75" a="1"/>
  <c r="L9" i="75" s="1"/>
  <c r="D9" i="75" a="1"/>
  <c r="D9" i="75" s="1"/>
  <c r="Q8" i="75" a="1"/>
  <c r="Q8" i="75" s="1"/>
  <c r="I8" i="75" a="1"/>
  <c r="I8" i="75" s="1"/>
  <c r="V7" i="75" a="1"/>
  <c r="V7" i="75" s="1"/>
  <c r="N7" i="75" a="1"/>
  <c r="N7" i="75" s="1"/>
  <c r="F7" i="75" a="1"/>
  <c r="F7" i="75" s="1"/>
  <c r="S6" i="75" a="1"/>
  <c r="S6" i="75" s="1"/>
  <c r="K6" i="75" a="1"/>
  <c r="K6" i="75" s="1"/>
  <c r="P5" i="75" a="1"/>
  <c r="P5" i="75" s="1"/>
  <c r="H5" i="75" a="1"/>
  <c r="H5" i="75" s="1"/>
  <c r="U4" i="75" a="1"/>
  <c r="U4" i="75" s="1"/>
  <c r="M4" i="75" a="1"/>
  <c r="M4" i="75" s="1"/>
  <c r="E4" i="75" a="1"/>
  <c r="E4" i="75" s="1"/>
  <c r="V9" i="74" a="1"/>
  <c r="V9" i="74" s="1"/>
  <c r="N9" i="74" a="1"/>
  <c r="N9" i="74" s="1"/>
  <c r="F9" i="74" a="1"/>
  <c r="F9" i="74" s="1"/>
  <c r="S8" i="74" a="1"/>
  <c r="S8" i="74" s="1"/>
  <c r="K8" i="74" a="1"/>
  <c r="K8" i="74" s="1"/>
  <c r="P7" i="74" a="1"/>
  <c r="P7" i="74" s="1"/>
  <c r="H7" i="74" a="1"/>
  <c r="H7" i="74" s="1"/>
  <c r="U6" i="74" a="1"/>
  <c r="U6" i="74" s="1"/>
  <c r="M6" i="74" a="1"/>
  <c r="M6" i="74" s="1"/>
  <c r="E6" i="74" a="1"/>
  <c r="E6" i="74" s="1"/>
  <c r="R5" i="74" a="1"/>
  <c r="R5" i="74" s="1"/>
  <c r="J5" i="74" a="1"/>
  <c r="J5" i="74" s="1"/>
  <c r="W4" i="74" a="1"/>
  <c r="W4" i="74" s="1"/>
  <c r="O4" i="74" a="1"/>
  <c r="O4" i="74" s="1"/>
  <c r="O2" i="74" s="1"/>
  <c r="G4" i="74" a="1"/>
  <c r="G4" i="74" s="1"/>
  <c r="W6" i="73" a="1"/>
  <c r="W6" i="73" s="1"/>
  <c r="O6" i="73" a="1"/>
  <c r="O6" i="73" s="1"/>
  <c r="G6" i="73" a="1"/>
  <c r="G6" i="73" s="1"/>
  <c r="T5" i="73" a="1"/>
  <c r="T5" i="73" s="1"/>
  <c r="L5" i="73" a="1"/>
  <c r="L5" i="73" s="1"/>
  <c r="D5" i="73" a="1"/>
  <c r="D5" i="73" s="1"/>
  <c r="Q4" i="73" a="1"/>
  <c r="Q4" i="73" s="1"/>
  <c r="Q2" i="73" s="1"/>
  <c r="I4" i="73" a="1"/>
  <c r="I4" i="73" s="1"/>
  <c r="I2" i="73" s="1"/>
  <c r="T7" i="72" a="1"/>
  <c r="T7" i="72" s="1"/>
  <c r="L7" i="72" a="1"/>
  <c r="L7" i="72" s="1"/>
  <c r="D7" i="72" a="1"/>
  <c r="D7" i="72" s="1"/>
  <c r="J6" i="72" a="1"/>
  <c r="J6" i="72" s="1"/>
  <c r="W5" i="72" a="1"/>
  <c r="W5" i="72" s="1"/>
  <c r="O5" i="72" a="1"/>
  <c r="O5" i="72" s="1"/>
  <c r="G5" i="72" a="1"/>
  <c r="G5" i="72" s="1"/>
  <c r="T4" i="72" a="1"/>
  <c r="T4" i="72" s="1"/>
  <c r="L4" i="72" a="1"/>
  <c r="L4" i="72" s="1"/>
  <c r="D4" i="72" a="1"/>
  <c r="D4" i="72" s="1"/>
  <c r="W7" i="71" a="1"/>
  <c r="W7" i="71" s="1"/>
  <c r="O7" i="71" a="1"/>
  <c r="O7" i="71" s="1"/>
  <c r="G7" i="71" a="1"/>
  <c r="G7" i="71" s="1"/>
  <c r="T6" i="71" a="1"/>
  <c r="T6" i="71" s="1"/>
  <c r="L6" i="71" a="1"/>
  <c r="L6" i="71" s="1"/>
  <c r="D6" i="71" a="1"/>
  <c r="D6" i="71" s="1"/>
  <c r="Q5" i="71" a="1"/>
  <c r="Q5" i="71" s="1"/>
  <c r="I5" i="71" a="1"/>
  <c r="I5" i="71" s="1"/>
  <c r="V4" i="71" a="1"/>
  <c r="V4" i="71" s="1"/>
  <c r="N4" i="71" a="1"/>
  <c r="N4" i="71" s="1"/>
  <c r="F4" i="71" a="1"/>
  <c r="F4" i="71" s="1"/>
  <c r="S5" i="70" a="1"/>
  <c r="S5" i="70" s="1"/>
  <c r="K5" i="70" a="1"/>
  <c r="K5" i="70" s="1"/>
  <c r="P4" i="70" a="1"/>
  <c r="P4" i="70" s="1"/>
  <c r="H4" i="70" a="1"/>
  <c r="H4" i="70" s="1"/>
  <c r="P6" i="69" a="1"/>
  <c r="P6" i="69" s="1"/>
  <c r="H6" i="69" a="1"/>
  <c r="H6" i="69" s="1"/>
  <c r="U5" i="69" a="1"/>
  <c r="U5" i="69" s="1"/>
  <c r="M5" i="69" a="1"/>
  <c r="M5" i="69" s="1"/>
  <c r="E5" i="69" a="1"/>
  <c r="E5" i="69" s="1"/>
  <c r="R4" i="69" a="1"/>
  <c r="R4" i="69" s="1"/>
  <c r="J4" i="69" a="1"/>
  <c r="J4" i="69" s="1"/>
  <c r="U7" i="68" a="1"/>
  <c r="U7" i="68" s="1"/>
  <c r="M7" i="68" a="1"/>
  <c r="M7" i="68" s="1"/>
  <c r="E7" i="68" a="1"/>
  <c r="E7" i="68" s="1"/>
  <c r="R6" i="68" a="1"/>
  <c r="R6" i="68" s="1"/>
  <c r="J6" i="68" a="1"/>
  <c r="J6" i="68" s="1"/>
  <c r="W5" i="68" a="1"/>
  <c r="W5" i="68" s="1"/>
  <c r="O5" i="68" a="1"/>
  <c r="O5" i="68" s="1"/>
  <c r="G5" i="68" a="1"/>
  <c r="G5" i="68" s="1"/>
  <c r="T4" i="68" a="1"/>
  <c r="T4" i="68" s="1"/>
  <c r="L4" i="68" a="1"/>
  <c r="L4" i="68" s="1"/>
  <c r="D4" i="68" a="1"/>
  <c r="D4" i="68" s="1"/>
  <c r="W7" i="67" a="1"/>
  <c r="W7" i="67" s="1"/>
  <c r="O7" i="67" a="1"/>
  <c r="O7" i="67" s="1"/>
  <c r="G7" i="67" a="1"/>
  <c r="G7" i="67" s="1"/>
  <c r="T6" i="67" a="1"/>
  <c r="T6" i="67" s="1"/>
  <c r="L6" i="67" a="1"/>
  <c r="L6" i="67" s="1"/>
  <c r="D6" i="67" a="1"/>
  <c r="D6" i="67" s="1"/>
  <c r="Q5" i="67" a="1"/>
  <c r="Q5" i="67" s="1"/>
  <c r="I5" i="67" a="1"/>
  <c r="I5" i="67" s="1"/>
  <c r="V4" i="67" a="1"/>
  <c r="V4" i="67" s="1"/>
  <c r="N4" i="67" a="1"/>
  <c r="N4" i="67" s="1"/>
  <c r="F4" i="67" a="1"/>
  <c r="F4" i="67" s="1"/>
  <c r="Q7" i="66" a="1"/>
  <c r="Q7" i="66" s="1"/>
  <c r="I7" i="66" a="1"/>
  <c r="I7" i="66" s="1"/>
  <c r="V6" i="66" a="1"/>
  <c r="V6" i="66" s="1"/>
  <c r="N6" i="66" a="1"/>
  <c r="N6" i="66" s="1"/>
  <c r="F6" i="66" a="1"/>
  <c r="F6" i="66" s="1"/>
  <c r="S5" i="66" a="1"/>
  <c r="S5" i="66" s="1"/>
  <c r="K5" i="66" a="1"/>
  <c r="K5" i="66" s="1"/>
  <c r="P4" i="66" a="1"/>
  <c r="P4" i="66" s="1"/>
  <c r="H4" i="66" a="1"/>
  <c r="H4" i="66" s="1"/>
  <c r="V8" i="65" a="1"/>
  <c r="V8" i="65" s="1"/>
  <c r="N8" i="65" a="1"/>
  <c r="N8" i="65" s="1"/>
  <c r="F8" i="65" a="1"/>
  <c r="F8" i="65" s="1"/>
  <c r="S7" i="65" a="1"/>
  <c r="S7" i="65" s="1"/>
  <c r="K7" i="65" a="1"/>
  <c r="K7" i="65" s="1"/>
  <c r="P6" i="65" a="1"/>
  <c r="P6" i="65" s="1"/>
  <c r="H6" i="65" a="1"/>
  <c r="H6" i="65" s="1"/>
  <c r="U5" i="65" a="1"/>
  <c r="U5" i="65" s="1"/>
  <c r="M5" i="65" a="1"/>
  <c r="M5" i="65" s="1"/>
  <c r="E5" i="65" a="1"/>
  <c r="E5" i="65" s="1"/>
  <c r="R4" i="65" a="1"/>
  <c r="R4" i="65" s="1"/>
  <c r="J4" i="65" a="1"/>
  <c r="J4" i="65" s="1"/>
  <c r="U7" i="64" a="1"/>
  <c r="U7" i="64" s="1"/>
  <c r="M7" i="64" a="1"/>
  <c r="M7" i="64" s="1"/>
  <c r="E7" i="64" a="1"/>
  <c r="E7" i="64" s="1"/>
  <c r="R6" i="64" a="1"/>
  <c r="R6" i="64" s="1"/>
  <c r="J6" i="64" a="1"/>
  <c r="J6" i="64" s="1"/>
  <c r="W5" i="64" a="1"/>
  <c r="W5" i="64" s="1"/>
  <c r="O5" i="64" a="1"/>
  <c r="O5" i="64" s="1"/>
  <c r="G5" i="64" a="1"/>
  <c r="G5" i="64" s="1"/>
  <c r="T4" i="64" a="1"/>
  <c r="T4" i="64" s="1"/>
  <c r="L4" i="64" a="1"/>
  <c r="L4" i="64" s="1"/>
  <c r="D4" i="64" a="1"/>
  <c r="D4" i="64" s="1"/>
  <c r="W7" i="63" a="1"/>
  <c r="W7" i="63" s="1"/>
  <c r="O7" i="63" a="1"/>
  <c r="O7" i="63" s="1"/>
  <c r="I6" i="72" a="1"/>
  <c r="I6" i="72" s="1"/>
  <c r="V5" i="72" a="1"/>
  <c r="V5" i="72" s="1"/>
  <c r="N5" i="72" a="1"/>
  <c r="N5" i="72" s="1"/>
  <c r="F5" i="72" a="1"/>
  <c r="F5" i="72" s="1"/>
  <c r="S4" i="72" a="1"/>
  <c r="S4" i="72" s="1"/>
  <c r="K4" i="72" a="1"/>
  <c r="K4" i="72" s="1"/>
  <c r="V7" i="71" a="1"/>
  <c r="V7" i="71" s="1"/>
  <c r="N7" i="71" a="1"/>
  <c r="N7" i="71" s="1"/>
  <c r="F7" i="71" a="1"/>
  <c r="F7" i="71" s="1"/>
  <c r="S6" i="71" a="1"/>
  <c r="S6" i="71" s="1"/>
  <c r="K6" i="71" a="1"/>
  <c r="K6" i="71" s="1"/>
  <c r="P5" i="71" a="1"/>
  <c r="P5" i="71" s="1"/>
  <c r="H5" i="71" a="1"/>
  <c r="H5" i="71" s="1"/>
  <c r="U4" i="71" a="1"/>
  <c r="U4" i="71" s="1"/>
  <c r="M4" i="71" a="1"/>
  <c r="M4" i="71" s="1"/>
  <c r="E4" i="71" a="1"/>
  <c r="E4" i="71" s="1"/>
  <c r="R5" i="70" a="1"/>
  <c r="R5" i="70" s="1"/>
  <c r="J5" i="70" a="1"/>
  <c r="J5" i="70" s="1"/>
  <c r="W4" i="70" a="1"/>
  <c r="W4" i="70" s="1"/>
  <c r="O4" i="70" a="1"/>
  <c r="O4" i="70" s="1"/>
  <c r="G4" i="70" a="1"/>
  <c r="G4" i="70" s="1"/>
  <c r="W6" i="69" a="1"/>
  <c r="W6" i="69" s="1"/>
  <c r="O6" i="69" a="1"/>
  <c r="O6" i="69" s="1"/>
  <c r="G6" i="69" a="1"/>
  <c r="G6" i="69" s="1"/>
  <c r="T5" i="69" a="1"/>
  <c r="T5" i="69" s="1"/>
  <c r="L5" i="69" a="1"/>
  <c r="L5" i="69" s="1"/>
  <c r="D5" i="69" a="1"/>
  <c r="D5" i="69" s="1"/>
  <c r="Q4" i="69" a="1"/>
  <c r="Q4" i="69" s="1"/>
  <c r="I4" i="69" a="1"/>
  <c r="I4" i="69" s="1"/>
  <c r="T7" i="68" a="1"/>
  <c r="T7" i="68" s="1"/>
  <c r="L7" i="68" a="1"/>
  <c r="L7" i="68" s="1"/>
  <c r="D7" i="68" a="1"/>
  <c r="D7" i="68" s="1"/>
  <c r="Q6" i="68" a="1"/>
  <c r="Q6" i="68" s="1"/>
  <c r="I6" i="68" a="1"/>
  <c r="I6" i="68" s="1"/>
  <c r="V5" i="68" a="1"/>
  <c r="V5" i="68" s="1"/>
  <c r="N5" i="68" a="1"/>
  <c r="N5" i="68" s="1"/>
  <c r="F5" i="68" a="1"/>
  <c r="F5" i="68" s="1"/>
  <c r="S4" i="68" a="1"/>
  <c r="S4" i="68" s="1"/>
  <c r="K4" i="68" a="1"/>
  <c r="K4" i="68" s="1"/>
  <c r="V7" i="67" a="1"/>
  <c r="V7" i="67" s="1"/>
  <c r="N7" i="67" a="1"/>
  <c r="N7" i="67" s="1"/>
  <c r="F7" i="67" a="1"/>
  <c r="F7" i="67" s="1"/>
  <c r="S6" i="67" a="1"/>
  <c r="S6" i="67" s="1"/>
  <c r="K6" i="67" a="1"/>
  <c r="K6" i="67" s="1"/>
  <c r="P5" i="67" a="1"/>
  <c r="P5" i="67" s="1"/>
  <c r="H5" i="67" a="1"/>
  <c r="H5" i="67" s="1"/>
  <c r="U4" i="67" a="1"/>
  <c r="U4" i="67" s="1"/>
  <c r="M4" i="67" a="1"/>
  <c r="M4" i="67" s="1"/>
  <c r="E4" i="67" a="1"/>
  <c r="E4" i="67" s="1"/>
  <c r="P7" i="66" a="1"/>
  <c r="P7" i="66" s="1"/>
  <c r="H7" i="66" a="1"/>
  <c r="H7" i="66" s="1"/>
  <c r="U6" i="66" a="1"/>
  <c r="U6" i="66" s="1"/>
  <c r="M6" i="66" a="1"/>
  <c r="M6" i="66" s="1"/>
  <c r="E6" i="66" a="1"/>
  <c r="E6" i="66" s="1"/>
  <c r="R5" i="66" a="1"/>
  <c r="R5" i="66" s="1"/>
  <c r="J5" i="66" a="1"/>
  <c r="J5" i="66" s="1"/>
  <c r="W4" i="66" a="1"/>
  <c r="W4" i="66" s="1"/>
  <c r="O4" i="66" a="1"/>
  <c r="O4" i="66" s="1"/>
  <c r="G4" i="66" a="1"/>
  <c r="G4" i="66" s="1"/>
  <c r="U8" i="65" a="1"/>
  <c r="U8" i="65" s="1"/>
  <c r="M8" i="65" a="1"/>
  <c r="M8" i="65" s="1"/>
  <c r="E8" i="65" a="1"/>
  <c r="E8" i="65" s="1"/>
  <c r="R7" i="65" a="1"/>
  <c r="R7" i="65" s="1"/>
  <c r="J7" i="65" a="1"/>
  <c r="J7" i="65" s="1"/>
  <c r="W6" i="65" a="1"/>
  <c r="W6" i="65" s="1"/>
  <c r="O6" i="65" a="1"/>
  <c r="O6" i="65" s="1"/>
  <c r="G6" i="65" a="1"/>
  <c r="G6" i="65" s="1"/>
  <c r="T5" i="65" a="1"/>
  <c r="T5" i="65" s="1"/>
  <c r="L5" i="65" a="1"/>
  <c r="L5" i="65" s="1"/>
  <c r="D5" i="65" a="1"/>
  <c r="D5" i="65" s="1"/>
  <c r="Q4" i="65" a="1"/>
  <c r="Q4" i="65" s="1"/>
  <c r="I4" i="65" a="1"/>
  <c r="I4" i="65" s="1"/>
  <c r="T7" i="64" a="1"/>
  <c r="T7" i="64" s="1"/>
  <c r="L7" i="64" a="1"/>
  <c r="L7" i="64" s="1"/>
  <c r="D7" i="64" a="1"/>
  <c r="D7" i="64" s="1"/>
  <c r="Q6" i="64" a="1"/>
  <c r="Q6" i="64" s="1"/>
  <c r="I6" i="64" a="1"/>
  <c r="I6" i="64" s="1"/>
  <c r="V5" i="64" a="1"/>
  <c r="V5" i="64" s="1"/>
  <c r="N5" i="64" a="1"/>
  <c r="N5" i="64" s="1"/>
  <c r="F5" i="64" a="1"/>
  <c r="F5" i="64" s="1"/>
  <c r="S4" i="64" a="1"/>
  <c r="S4" i="64" s="1"/>
  <c r="K4" i="64" a="1"/>
  <c r="K4" i="64" s="1"/>
  <c r="V7" i="63" a="1"/>
  <c r="V7" i="63" s="1"/>
  <c r="N7" i="63" a="1"/>
  <c r="N7" i="63" s="1"/>
  <c r="H6" i="72" a="1"/>
  <c r="H6" i="72" s="1"/>
  <c r="U5" i="72" a="1"/>
  <c r="U5" i="72" s="1"/>
  <c r="M5" i="72" a="1"/>
  <c r="M5" i="72" s="1"/>
  <c r="E5" i="72" a="1"/>
  <c r="E5" i="72" s="1"/>
  <c r="R4" i="72" a="1"/>
  <c r="R4" i="72" s="1"/>
  <c r="J4" i="72" a="1"/>
  <c r="J4" i="72" s="1"/>
  <c r="U7" i="71" a="1"/>
  <c r="U7" i="71" s="1"/>
  <c r="M7" i="71" a="1"/>
  <c r="M7" i="71" s="1"/>
  <c r="E7" i="71" a="1"/>
  <c r="E7" i="71" s="1"/>
  <c r="R6" i="71" a="1"/>
  <c r="R6" i="71" s="1"/>
  <c r="J6" i="71" a="1"/>
  <c r="J6" i="71" s="1"/>
  <c r="W5" i="71" a="1"/>
  <c r="W5" i="71" s="1"/>
  <c r="O5" i="71" a="1"/>
  <c r="O5" i="71" s="1"/>
  <c r="G5" i="71" a="1"/>
  <c r="G5" i="71" s="1"/>
  <c r="T4" i="71" a="1"/>
  <c r="T4" i="71" s="1"/>
  <c r="L4" i="71" a="1"/>
  <c r="L4" i="71" s="1"/>
  <c r="D4" i="71" a="1"/>
  <c r="D4" i="71" s="1"/>
  <c r="Q5" i="70" a="1"/>
  <c r="Q5" i="70" s="1"/>
  <c r="I5" i="70" a="1"/>
  <c r="I5" i="70" s="1"/>
  <c r="V4" i="70" a="1"/>
  <c r="V4" i="70" s="1"/>
  <c r="N4" i="70" a="1"/>
  <c r="N4" i="70" s="1"/>
  <c r="F4" i="70" a="1"/>
  <c r="F4" i="70" s="1"/>
  <c r="V6" i="69" a="1"/>
  <c r="V6" i="69" s="1"/>
  <c r="N6" i="69" a="1"/>
  <c r="N6" i="69" s="1"/>
  <c r="F6" i="69" a="1"/>
  <c r="F6" i="69" s="1"/>
  <c r="S5" i="69" a="1"/>
  <c r="S5" i="69" s="1"/>
  <c r="K5" i="69" a="1"/>
  <c r="K5" i="69" s="1"/>
  <c r="P4" i="69" a="1"/>
  <c r="P4" i="69" s="1"/>
  <c r="H4" i="69" a="1"/>
  <c r="H4" i="69" s="1"/>
  <c r="S7" i="68" a="1"/>
  <c r="S7" i="68" s="1"/>
  <c r="K7" i="68" a="1"/>
  <c r="K7" i="68" s="1"/>
  <c r="P6" i="68" a="1"/>
  <c r="P6" i="68" s="1"/>
  <c r="H6" i="68" a="1"/>
  <c r="H6" i="68" s="1"/>
  <c r="U5" i="68" a="1"/>
  <c r="U5" i="68" s="1"/>
  <c r="M5" i="68" a="1"/>
  <c r="M5" i="68" s="1"/>
  <c r="E5" i="68" a="1"/>
  <c r="E5" i="68" s="1"/>
  <c r="R4" i="68" a="1"/>
  <c r="R4" i="68" s="1"/>
  <c r="J4" i="68" a="1"/>
  <c r="J4" i="68" s="1"/>
  <c r="U7" i="67" a="1"/>
  <c r="U7" i="67" s="1"/>
  <c r="M7" i="67" a="1"/>
  <c r="M7" i="67" s="1"/>
  <c r="E7" i="67" a="1"/>
  <c r="E7" i="67" s="1"/>
  <c r="R6" i="67" a="1"/>
  <c r="R6" i="67" s="1"/>
  <c r="J6" i="67" a="1"/>
  <c r="J6" i="67" s="1"/>
  <c r="W5" i="67" a="1"/>
  <c r="W5" i="67" s="1"/>
  <c r="O5" i="67" a="1"/>
  <c r="O5" i="67" s="1"/>
  <c r="G5" i="67" a="1"/>
  <c r="G5" i="67" s="1"/>
  <c r="T4" i="67" a="1"/>
  <c r="T4" i="67" s="1"/>
  <c r="L4" i="67" a="1"/>
  <c r="L4" i="67" s="1"/>
  <c r="D4" i="67" a="1"/>
  <c r="D4" i="67" s="1"/>
  <c r="W7" i="66" a="1"/>
  <c r="W7" i="66" s="1"/>
  <c r="O7" i="66" a="1"/>
  <c r="O7" i="66" s="1"/>
  <c r="G7" i="66" a="1"/>
  <c r="G7" i="66" s="1"/>
  <c r="T6" i="66" a="1"/>
  <c r="T6" i="66" s="1"/>
  <c r="L6" i="66" a="1"/>
  <c r="L6" i="66" s="1"/>
  <c r="D6" i="66" a="1"/>
  <c r="D6" i="66" s="1"/>
  <c r="Q5" i="66" a="1"/>
  <c r="Q5" i="66" s="1"/>
  <c r="I5" i="66" a="1"/>
  <c r="I5" i="66" s="1"/>
  <c r="V4" i="66" a="1"/>
  <c r="V4" i="66" s="1"/>
  <c r="N4" i="66" a="1"/>
  <c r="N4" i="66" s="1"/>
  <c r="F4" i="66" a="1"/>
  <c r="F4" i="66" s="1"/>
  <c r="T8" i="65" a="1"/>
  <c r="T8" i="65" s="1"/>
  <c r="L8" i="65" a="1"/>
  <c r="L8" i="65" s="1"/>
  <c r="D8" i="65" a="1"/>
  <c r="D8" i="65" s="1"/>
  <c r="Q7" i="65" a="1"/>
  <c r="Q7" i="65" s="1"/>
  <c r="I7" i="65" a="1"/>
  <c r="I7" i="65" s="1"/>
  <c r="V6" i="65" a="1"/>
  <c r="V6" i="65" s="1"/>
  <c r="N6" i="65" a="1"/>
  <c r="N6" i="65" s="1"/>
  <c r="F6" i="65" a="1"/>
  <c r="F6" i="65" s="1"/>
  <c r="S5" i="65" a="1"/>
  <c r="S5" i="65" s="1"/>
  <c r="K5" i="65" a="1"/>
  <c r="K5" i="65" s="1"/>
  <c r="P4" i="65" a="1"/>
  <c r="P4" i="65" s="1"/>
  <c r="H4" i="65" a="1"/>
  <c r="H4" i="65" s="1"/>
  <c r="S7" i="64" a="1"/>
  <c r="S7" i="64" s="1"/>
  <c r="K7" i="64" a="1"/>
  <c r="K7" i="64" s="1"/>
  <c r="P6" i="64" a="1"/>
  <c r="P6" i="64" s="1"/>
  <c r="H6" i="64" a="1"/>
  <c r="H6" i="64" s="1"/>
  <c r="U5" i="64" a="1"/>
  <c r="U5" i="64" s="1"/>
  <c r="M5" i="64" a="1"/>
  <c r="M5" i="64" s="1"/>
  <c r="E5" i="64" a="1"/>
  <c r="E5" i="64" s="1"/>
  <c r="R4" i="64" a="1"/>
  <c r="R4" i="64" s="1"/>
  <c r="J4" i="64" a="1"/>
  <c r="J4" i="64" s="1"/>
  <c r="U7" i="63" a="1"/>
  <c r="U7" i="63" s="1"/>
  <c r="M7" i="63" a="1"/>
  <c r="M7" i="63" s="1"/>
  <c r="E7" i="63" a="1"/>
  <c r="E7" i="63" s="1"/>
  <c r="G6" i="72" a="1"/>
  <c r="G6" i="72" s="1"/>
  <c r="T5" i="72" a="1"/>
  <c r="T5" i="72" s="1"/>
  <c r="L5" i="72" a="1"/>
  <c r="L5" i="72" s="1"/>
  <c r="D5" i="72" a="1"/>
  <c r="D5" i="72" s="1"/>
  <c r="Q4" i="72" a="1"/>
  <c r="Q4" i="72" s="1"/>
  <c r="I4" i="72" a="1"/>
  <c r="I4" i="72" s="1"/>
  <c r="T7" i="71" a="1"/>
  <c r="T7" i="71" s="1"/>
  <c r="L7" i="71" a="1"/>
  <c r="L7" i="71" s="1"/>
  <c r="D7" i="71" a="1"/>
  <c r="D7" i="71" s="1"/>
  <c r="Q6" i="71" a="1"/>
  <c r="Q6" i="71" s="1"/>
  <c r="I6" i="71" a="1"/>
  <c r="I6" i="71" s="1"/>
  <c r="V5" i="71" a="1"/>
  <c r="V5" i="71" s="1"/>
  <c r="N5" i="71" a="1"/>
  <c r="N5" i="71" s="1"/>
  <c r="F5" i="71" a="1"/>
  <c r="F5" i="71" s="1"/>
  <c r="S4" i="71" a="1"/>
  <c r="S4" i="71" s="1"/>
  <c r="K4" i="71" a="1"/>
  <c r="K4" i="71" s="1"/>
  <c r="P5" i="70" a="1"/>
  <c r="P5" i="70" s="1"/>
  <c r="H5" i="70" a="1"/>
  <c r="H5" i="70" s="1"/>
  <c r="U4" i="70" a="1"/>
  <c r="U4" i="70" s="1"/>
  <c r="M4" i="70" a="1"/>
  <c r="M4" i="70" s="1"/>
  <c r="E4" i="70" a="1"/>
  <c r="E4" i="70" s="1"/>
  <c r="U6" i="69" a="1"/>
  <c r="U6" i="69" s="1"/>
  <c r="M6" i="69" a="1"/>
  <c r="M6" i="69" s="1"/>
  <c r="E6" i="69" a="1"/>
  <c r="E6" i="69" s="1"/>
  <c r="R5" i="69" a="1"/>
  <c r="R5" i="69" s="1"/>
  <c r="J5" i="69" a="1"/>
  <c r="J5" i="69" s="1"/>
  <c r="W4" i="69" a="1"/>
  <c r="W4" i="69" s="1"/>
  <c r="O4" i="69" a="1"/>
  <c r="O4" i="69" s="1"/>
  <c r="G4" i="69" a="1"/>
  <c r="G4" i="69" s="1"/>
  <c r="R7" i="68" a="1"/>
  <c r="R7" i="68" s="1"/>
  <c r="J7" i="68" a="1"/>
  <c r="J7" i="68" s="1"/>
  <c r="W6" i="68" a="1"/>
  <c r="W6" i="68" s="1"/>
  <c r="O6" i="68" a="1"/>
  <c r="O6" i="68" s="1"/>
  <c r="G6" i="68" a="1"/>
  <c r="G6" i="68" s="1"/>
  <c r="T5" i="68" a="1"/>
  <c r="T5" i="68" s="1"/>
  <c r="L5" i="68" a="1"/>
  <c r="L5" i="68" s="1"/>
  <c r="D5" i="68" a="1"/>
  <c r="D5" i="68" s="1"/>
  <c r="Q4" i="68" a="1"/>
  <c r="Q4" i="68" s="1"/>
  <c r="I4" i="68" a="1"/>
  <c r="I4" i="68" s="1"/>
  <c r="T7" i="67" a="1"/>
  <c r="T7" i="67" s="1"/>
  <c r="L7" i="67" a="1"/>
  <c r="L7" i="67" s="1"/>
  <c r="D7" i="67" a="1"/>
  <c r="D7" i="67" s="1"/>
  <c r="Q6" i="67" a="1"/>
  <c r="Q6" i="67" s="1"/>
  <c r="I6" i="67" a="1"/>
  <c r="I6" i="67" s="1"/>
  <c r="V5" i="67" a="1"/>
  <c r="V5" i="67" s="1"/>
  <c r="N5" i="67" a="1"/>
  <c r="N5" i="67" s="1"/>
  <c r="F5" i="67" a="1"/>
  <c r="F5" i="67" s="1"/>
  <c r="S4" i="67" a="1"/>
  <c r="S4" i="67" s="1"/>
  <c r="K4" i="67" a="1"/>
  <c r="K4" i="67" s="1"/>
  <c r="V7" i="66" a="1"/>
  <c r="V7" i="66" s="1"/>
  <c r="N7" i="66" a="1"/>
  <c r="N7" i="66" s="1"/>
  <c r="F7" i="66" a="1"/>
  <c r="F7" i="66" s="1"/>
  <c r="S6" i="66" a="1"/>
  <c r="S6" i="66" s="1"/>
  <c r="K6" i="66" a="1"/>
  <c r="K6" i="66" s="1"/>
  <c r="P5" i="66" a="1"/>
  <c r="P5" i="66" s="1"/>
  <c r="H5" i="66" a="1"/>
  <c r="H5" i="66" s="1"/>
  <c r="U4" i="66" a="1"/>
  <c r="U4" i="66" s="1"/>
  <c r="M4" i="66" a="1"/>
  <c r="M4" i="66" s="1"/>
  <c r="E4" i="66" a="1"/>
  <c r="E4" i="66" s="1"/>
  <c r="S8" i="65" a="1"/>
  <c r="S8" i="65" s="1"/>
  <c r="K8" i="65" a="1"/>
  <c r="K8" i="65" s="1"/>
  <c r="P7" i="65" a="1"/>
  <c r="P7" i="65" s="1"/>
  <c r="H7" i="65" a="1"/>
  <c r="H7" i="65" s="1"/>
  <c r="U6" i="65" a="1"/>
  <c r="U6" i="65" s="1"/>
  <c r="M6" i="65" a="1"/>
  <c r="M6" i="65" s="1"/>
  <c r="E6" i="65" a="1"/>
  <c r="E6" i="65" s="1"/>
  <c r="R5" i="65" a="1"/>
  <c r="R5" i="65" s="1"/>
  <c r="J5" i="65" a="1"/>
  <c r="J5" i="65" s="1"/>
  <c r="W4" i="65" a="1"/>
  <c r="W4" i="65" s="1"/>
  <c r="O4" i="65" a="1"/>
  <c r="O4" i="65" s="1"/>
  <c r="G4" i="65" a="1"/>
  <c r="G4" i="65" s="1"/>
  <c r="R7" i="64" a="1"/>
  <c r="R7" i="64" s="1"/>
  <c r="J7" i="64" a="1"/>
  <c r="J7" i="64" s="1"/>
  <c r="W6" i="64" a="1"/>
  <c r="W6" i="64" s="1"/>
  <c r="O6" i="64" a="1"/>
  <c r="O6" i="64" s="1"/>
  <c r="G6" i="64" a="1"/>
  <c r="G6" i="64" s="1"/>
  <c r="T5" i="64" a="1"/>
  <c r="T5" i="64" s="1"/>
  <c r="L5" i="64" a="1"/>
  <c r="L5" i="64" s="1"/>
  <c r="D5" i="64" a="1"/>
  <c r="D5" i="64" s="1"/>
  <c r="Q4" i="64" a="1"/>
  <c r="Q4" i="64" s="1"/>
  <c r="I4" i="64" a="1"/>
  <c r="I4" i="64" s="1"/>
  <c r="T7" i="63" a="1"/>
  <c r="T7" i="63" s="1"/>
  <c r="L7" i="63" a="1"/>
  <c r="L7" i="63" s="1"/>
  <c r="Q6" i="72" a="1"/>
  <c r="Q6" i="72" s="1"/>
  <c r="F6" i="72" a="1"/>
  <c r="F6" i="72" s="1"/>
  <c r="S5" i="72" a="1"/>
  <c r="S5" i="72" s="1"/>
  <c r="K5" i="72" a="1"/>
  <c r="K5" i="72" s="1"/>
  <c r="P4" i="72" a="1"/>
  <c r="P4" i="72" s="1"/>
  <c r="H4" i="72" a="1"/>
  <c r="H4" i="72" s="1"/>
  <c r="S7" i="71" a="1"/>
  <c r="S7" i="71" s="1"/>
  <c r="K7" i="71" a="1"/>
  <c r="K7" i="71" s="1"/>
  <c r="P6" i="71" a="1"/>
  <c r="P6" i="71" s="1"/>
  <c r="H6" i="71" a="1"/>
  <c r="H6" i="71" s="1"/>
  <c r="U5" i="71" a="1"/>
  <c r="U5" i="71" s="1"/>
  <c r="M5" i="71" a="1"/>
  <c r="M5" i="71" s="1"/>
  <c r="E5" i="71" a="1"/>
  <c r="E5" i="71" s="1"/>
  <c r="R4" i="71" a="1"/>
  <c r="R4" i="71" s="1"/>
  <c r="J4" i="71" a="1"/>
  <c r="J4" i="71" s="1"/>
  <c r="W5" i="70" a="1"/>
  <c r="W5" i="70" s="1"/>
  <c r="O5" i="70" a="1"/>
  <c r="O5" i="70" s="1"/>
  <c r="G5" i="70" a="1"/>
  <c r="G5" i="70" s="1"/>
  <c r="T4" i="70" a="1"/>
  <c r="T4" i="70" s="1"/>
  <c r="L4" i="70" a="1"/>
  <c r="L4" i="70" s="1"/>
  <c r="D4" i="70" a="1"/>
  <c r="D4" i="70" s="1"/>
  <c r="T6" i="69" a="1"/>
  <c r="T6" i="69" s="1"/>
  <c r="L6" i="69" a="1"/>
  <c r="L6" i="69" s="1"/>
  <c r="D6" i="69" a="1"/>
  <c r="D6" i="69" s="1"/>
  <c r="Q5" i="69" a="1"/>
  <c r="Q5" i="69" s="1"/>
  <c r="I5" i="69" a="1"/>
  <c r="I5" i="69" s="1"/>
  <c r="V4" i="69" a="1"/>
  <c r="V4" i="69" s="1"/>
  <c r="N4" i="69" a="1"/>
  <c r="N4" i="69" s="1"/>
  <c r="F4" i="69" a="1"/>
  <c r="F4" i="69" s="1"/>
  <c r="Q7" i="68" a="1"/>
  <c r="Q7" i="68" s="1"/>
  <c r="I7" i="68" a="1"/>
  <c r="I7" i="68" s="1"/>
  <c r="V6" i="68" a="1"/>
  <c r="V6" i="68" s="1"/>
  <c r="N6" i="68" a="1"/>
  <c r="N6" i="68" s="1"/>
  <c r="F6" i="68" a="1"/>
  <c r="F6" i="68" s="1"/>
  <c r="S5" i="68" a="1"/>
  <c r="S5" i="68" s="1"/>
  <c r="K5" i="68" a="1"/>
  <c r="K5" i="68" s="1"/>
  <c r="P4" i="68" a="1"/>
  <c r="P4" i="68" s="1"/>
  <c r="H4" i="68" a="1"/>
  <c r="H4" i="68" s="1"/>
  <c r="S7" i="67" a="1"/>
  <c r="S7" i="67" s="1"/>
  <c r="K7" i="67" a="1"/>
  <c r="K7" i="67" s="1"/>
  <c r="P6" i="67" a="1"/>
  <c r="P6" i="67" s="1"/>
  <c r="H6" i="67" a="1"/>
  <c r="H6" i="67" s="1"/>
  <c r="U5" i="67" a="1"/>
  <c r="U5" i="67" s="1"/>
  <c r="M5" i="67" a="1"/>
  <c r="M5" i="67" s="1"/>
  <c r="E5" i="67" a="1"/>
  <c r="E5" i="67" s="1"/>
  <c r="R4" i="67" a="1"/>
  <c r="R4" i="67" s="1"/>
  <c r="J4" i="67" a="1"/>
  <c r="J4" i="67" s="1"/>
  <c r="U7" i="66" a="1"/>
  <c r="U7" i="66" s="1"/>
  <c r="M7" i="66" a="1"/>
  <c r="M7" i="66" s="1"/>
  <c r="E7" i="66" a="1"/>
  <c r="E7" i="66" s="1"/>
  <c r="R6" i="66" a="1"/>
  <c r="R6" i="66" s="1"/>
  <c r="J6" i="66" a="1"/>
  <c r="J6" i="66" s="1"/>
  <c r="W5" i="66" a="1"/>
  <c r="W5" i="66" s="1"/>
  <c r="O5" i="66" a="1"/>
  <c r="O5" i="66" s="1"/>
  <c r="G5" i="66" a="1"/>
  <c r="G5" i="66" s="1"/>
  <c r="T4" i="66" a="1"/>
  <c r="T4" i="66" s="1"/>
  <c r="L4" i="66" a="1"/>
  <c r="L4" i="66" s="1"/>
  <c r="D4" i="66" a="1"/>
  <c r="D4" i="66" s="1"/>
  <c r="R8" i="65" a="1"/>
  <c r="R8" i="65" s="1"/>
  <c r="J8" i="65" a="1"/>
  <c r="J8" i="65" s="1"/>
  <c r="W7" i="65" a="1"/>
  <c r="W7" i="65" s="1"/>
  <c r="O7" i="65" a="1"/>
  <c r="O7" i="65" s="1"/>
  <c r="G7" i="65" a="1"/>
  <c r="G7" i="65" s="1"/>
  <c r="T6" i="65" a="1"/>
  <c r="T6" i="65" s="1"/>
  <c r="L6" i="65" a="1"/>
  <c r="L6" i="65" s="1"/>
  <c r="D6" i="65" a="1"/>
  <c r="D6" i="65" s="1"/>
  <c r="Q5" i="65" a="1"/>
  <c r="Q5" i="65" s="1"/>
  <c r="I5" i="65" a="1"/>
  <c r="I5" i="65" s="1"/>
  <c r="V4" i="65" a="1"/>
  <c r="V4" i="65" s="1"/>
  <c r="N4" i="65" a="1"/>
  <c r="N4" i="65" s="1"/>
  <c r="F4" i="65" a="1"/>
  <c r="F4" i="65" s="1"/>
  <c r="Q7" i="64" a="1"/>
  <c r="Q7" i="64" s="1"/>
  <c r="I7" i="64" a="1"/>
  <c r="I7" i="64" s="1"/>
  <c r="V6" i="64" a="1"/>
  <c r="V6" i="64" s="1"/>
  <c r="N6" i="64" a="1"/>
  <c r="N6" i="64" s="1"/>
  <c r="F6" i="64" a="1"/>
  <c r="F6" i="64" s="1"/>
  <c r="S5" i="64" a="1"/>
  <c r="S5" i="64" s="1"/>
  <c r="K5" i="64" a="1"/>
  <c r="K5" i="64" s="1"/>
  <c r="P4" i="64" a="1"/>
  <c r="P4" i="64" s="1"/>
  <c r="H4" i="64" a="1"/>
  <c r="H4" i="64" s="1"/>
  <c r="S7" i="63" a="1"/>
  <c r="S7" i="63" s="1"/>
  <c r="K7" i="63" a="1"/>
  <c r="K7" i="63" s="1"/>
  <c r="M6" i="72" a="1"/>
  <c r="M6" i="72" s="1"/>
  <c r="E6" i="72" a="1"/>
  <c r="E6" i="72" s="1"/>
  <c r="R5" i="72" a="1"/>
  <c r="R5" i="72" s="1"/>
  <c r="J5" i="72" a="1"/>
  <c r="J5" i="72" s="1"/>
  <c r="W4" i="72" a="1"/>
  <c r="W4" i="72" s="1"/>
  <c r="O4" i="72" a="1"/>
  <c r="O4" i="72" s="1"/>
  <c r="G4" i="72" a="1"/>
  <c r="G4" i="72" s="1"/>
  <c r="R7" i="71" a="1"/>
  <c r="R7" i="71" s="1"/>
  <c r="J7" i="71" a="1"/>
  <c r="J7" i="71" s="1"/>
  <c r="W6" i="71" a="1"/>
  <c r="W6" i="71" s="1"/>
  <c r="O6" i="71" a="1"/>
  <c r="O6" i="71" s="1"/>
  <c r="G6" i="71" a="1"/>
  <c r="G6" i="71" s="1"/>
  <c r="T5" i="71" a="1"/>
  <c r="T5" i="71" s="1"/>
  <c r="L5" i="71" a="1"/>
  <c r="L5" i="71" s="1"/>
  <c r="D5" i="71" a="1"/>
  <c r="D5" i="71" s="1"/>
  <c r="Q4" i="71" a="1"/>
  <c r="Q4" i="71" s="1"/>
  <c r="I4" i="71" a="1"/>
  <c r="I4" i="71" s="1"/>
  <c r="V5" i="70" a="1"/>
  <c r="V5" i="70" s="1"/>
  <c r="N5" i="70" a="1"/>
  <c r="N5" i="70" s="1"/>
  <c r="F5" i="70" a="1"/>
  <c r="F5" i="70" s="1"/>
  <c r="S4" i="70" a="1"/>
  <c r="S4" i="70" s="1"/>
  <c r="S2" i="70" s="1"/>
  <c r="K4" i="70" a="1"/>
  <c r="K4" i="70" s="1"/>
  <c r="S6" i="69" a="1"/>
  <c r="S6" i="69" s="1"/>
  <c r="K6" i="69" a="1"/>
  <c r="K6" i="69" s="1"/>
  <c r="P5" i="69" a="1"/>
  <c r="P5" i="69" s="1"/>
  <c r="H5" i="69" a="1"/>
  <c r="H5" i="69" s="1"/>
  <c r="U4" i="69" a="1"/>
  <c r="U4" i="69" s="1"/>
  <c r="M4" i="69" a="1"/>
  <c r="M4" i="69" s="1"/>
  <c r="E4" i="69" a="1"/>
  <c r="E4" i="69" s="1"/>
  <c r="P7" i="68" a="1"/>
  <c r="P7" i="68" s="1"/>
  <c r="H7" i="68" a="1"/>
  <c r="H7" i="68" s="1"/>
  <c r="U6" i="68" a="1"/>
  <c r="U6" i="68" s="1"/>
  <c r="M6" i="68" a="1"/>
  <c r="M6" i="68" s="1"/>
  <c r="E6" i="68" a="1"/>
  <c r="E6" i="68" s="1"/>
  <c r="R5" i="68" a="1"/>
  <c r="R5" i="68" s="1"/>
  <c r="J5" i="68" a="1"/>
  <c r="J5" i="68" s="1"/>
  <c r="W4" i="68" a="1"/>
  <c r="W4" i="68" s="1"/>
  <c r="O4" i="68" a="1"/>
  <c r="O4" i="68" s="1"/>
  <c r="G4" i="68" a="1"/>
  <c r="G4" i="68" s="1"/>
  <c r="R7" i="67" a="1"/>
  <c r="R7" i="67" s="1"/>
  <c r="J7" i="67" a="1"/>
  <c r="J7" i="67" s="1"/>
  <c r="W6" i="67" a="1"/>
  <c r="W6" i="67" s="1"/>
  <c r="O6" i="67" a="1"/>
  <c r="O6" i="67" s="1"/>
  <c r="G6" i="67" a="1"/>
  <c r="G6" i="67" s="1"/>
  <c r="T5" i="67" a="1"/>
  <c r="T5" i="67" s="1"/>
  <c r="L5" i="67" a="1"/>
  <c r="L5" i="67" s="1"/>
  <c r="D5" i="67" a="1"/>
  <c r="D5" i="67" s="1"/>
  <c r="Q4" i="67" a="1"/>
  <c r="Q4" i="67" s="1"/>
  <c r="I4" i="67" a="1"/>
  <c r="I4" i="67" s="1"/>
  <c r="T7" i="66" a="1"/>
  <c r="T7" i="66" s="1"/>
  <c r="L7" i="66" a="1"/>
  <c r="L7" i="66" s="1"/>
  <c r="D7" i="66" a="1"/>
  <c r="D7" i="66" s="1"/>
  <c r="Q6" i="66" a="1"/>
  <c r="Q6" i="66" s="1"/>
  <c r="I6" i="66" a="1"/>
  <c r="I6" i="66" s="1"/>
  <c r="V5" i="66" a="1"/>
  <c r="V5" i="66" s="1"/>
  <c r="N5" i="66" a="1"/>
  <c r="N5" i="66" s="1"/>
  <c r="F5" i="66" a="1"/>
  <c r="F5" i="66" s="1"/>
  <c r="S4" i="66" a="1"/>
  <c r="S4" i="66" s="1"/>
  <c r="K4" i="66" a="1"/>
  <c r="K4" i="66" s="1"/>
  <c r="Q8" i="65" a="1"/>
  <c r="Q8" i="65" s="1"/>
  <c r="I8" i="65" a="1"/>
  <c r="I8" i="65" s="1"/>
  <c r="V7" i="65" a="1"/>
  <c r="V7" i="65" s="1"/>
  <c r="N7" i="65" a="1"/>
  <c r="N7" i="65" s="1"/>
  <c r="F7" i="65" a="1"/>
  <c r="F7" i="65" s="1"/>
  <c r="S6" i="65" a="1"/>
  <c r="S6" i="65" s="1"/>
  <c r="K6" i="65" a="1"/>
  <c r="K6" i="65" s="1"/>
  <c r="P5" i="65" a="1"/>
  <c r="P5" i="65" s="1"/>
  <c r="H5" i="65" a="1"/>
  <c r="H5" i="65" s="1"/>
  <c r="U4" i="65" a="1"/>
  <c r="U4" i="65" s="1"/>
  <c r="M4" i="65" a="1"/>
  <c r="M4" i="65" s="1"/>
  <c r="E4" i="65" a="1"/>
  <c r="E4" i="65" s="1"/>
  <c r="P7" i="64" a="1"/>
  <c r="P7" i="64" s="1"/>
  <c r="H7" i="64" a="1"/>
  <c r="H7" i="64" s="1"/>
  <c r="U6" i="64" a="1"/>
  <c r="U6" i="64" s="1"/>
  <c r="M6" i="64" a="1"/>
  <c r="M6" i="64" s="1"/>
  <c r="E6" i="64" a="1"/>
  <c r="E6" i="64" s="1"/>
  <c r="R5" i="64" a="1"/>
  <c r="R5" i="64" s="1"/>
  <c r="J5" i="64" a="1"/>
  <c r="J5" i="64" s="1"/>
  <c r="W4" i="64" a="1"/>
  <c r="W4" i="64" s="1"/>
  <c r="O4" i="64" a="1"/>
  <c r="O4" i="64" s="1"/>
  <c r="G4" i="64" a="1"/>
  <c r="G4" i="64" s="1"/>
  <c r="R7" i="63" a="1"/>
  <c r="R7" i="63" s="1"/>
  <c r="J7" i="63" a="1"/>
  <c r="J7" i="63" s="1"/>
  <c r="L6" i="72" a="1"/>
  <c r="L6" i="72" s="1"/>
  <c r="D6" i="72" a="1"/>
  <c r="D6" i="72" s="1"/>
  <c r="Q5" i="72" a="1"/>
  <c r="Q5" i="72" s="1"/>
  <c r="I5" i="72" a="1"/>
  <c r="I5" i="72" s="1"/>
  <c r="V4" i="72" a="1"/>
  <c r="V4" i="72" s="1"/>
  <c r="V2" i="72" s="1"/>
  <c r="N4" i="72" a="1"/>
  <c r="N4" i="72" s="1"/>
  <c r="F4" i="72" a="1"/>
  <c r="F4" i="72" s="1"/>
  <c r="Q7" i="71" a="1"/>
  <c r="Q7" i="71" s="1"/>
  <c r="I7" i="71" a="1"/>
  <c r="I7" i="71" s="1"/>
  <c r="V6" i="71" a="1"/>
  <c r="V6" i="71" s="1"/>
  <c r="N6" i="71" a="1"/>
  <c r="N6" i="71" s="1"/>
  <c r="F6" i="71" a="1"/>
  <c r="F6" i="71" s="1"/>
  <c r="S5" i="71" a="1"/>
  <c r="S5" i="71" s="1"/>
  <c r="K5" i="71" a="1"/>
  <c r="K5" i="71" s="1"/>
  <c r="P4" i="71" a="1"/>
  <c r="P4" i="71" s="1"/>
  <c r="H4" i="71" a="1"/>
  <c r="H4" i="71" s="1"/>
  <c r="U5" i="70" a="1"/>
  <c r="U5" i="70" s="1"/>
  <c r="M5" i="70" a="1"/>
  <c r="M5" i="70" s="1"/>
  <c r="E5" i="70" a="1"/>
  <c r="E5" i="70" s="1"/>
  <c r="R4" i="70" a="1"/>
  <c r="R4" i="70" s="1"/>
  <c r="R2" i="70" s="1"/>
  <c r="J4" i="70" a="1"/>
  <c r="J4" i="70" s="1"/>
  <c r="R6" i="69" a="1"/>
  <c r="R6" i="69" s="1"/>
  <c r="J6" i="69" a="1"/>
  <c r="J6" i="69" s="1"/>
  <c r="W5" i="69" a="1"/>
  <c r="W5" i="69" s="1"/>
  <c r="O5" i="69" a="1"/>
  <c r="O5" i="69" s="1"/>
  <c r="G5" i="69" a="1"/>
  <c r="G5" i="69" s="1"/>
  <c r="T4" i="69" a="1"/>
  <c r="T4" i="69" s="1"/>
  <c r="T2" i="69" s="1"/>
  <c r="L4" i="69" a="1"/>
  <c r="L4" i="69" s="1"/>
  <c r="D4" i="69" a="1"/>
  <c r="D4" i="69" s="1"/>
  <c r="W7" i="68" a="1"/>
  <c r="W7" i="68" s="1"/>
  <c r="O7" i="68" a="1"/>
  <c r="O7" i="68" s="1"/>
  <c r="G7" i="68" a="1"/>
  <c r="G7" i="68" s="1"/>
  <c r="T6" i="68" a="1"/>
  <c r="T6" i="68" s="1"/>
  <c r="L6" i="68" a="1"/>
  <c r="L6" i="68" s="1"/>
  <c r="D6" i="68" a="1"/>
  <c r="D6" i="68" s="1"/>
  <c r="Q5" i="68" a="1"/>
  <c r="Q5" i="68" s="1"/>
  <c r="I5" i="68" a="1"/>
  <c r="I5" i="68" s="1"/>
  <c r="V4" i="68" a="1"/>
  <c r="V4" i="68" s="1"/>
  <c r="N4" i="68" a="1"/>
  <c r="N4" i="68" s="1"/>
  <c r="F4" i="68" a="1"/>
  <c r="F4" i="68" s="1"/>
  <c r="Q7" i="67" a="1"/>
  <c r="Q7" i="67" s="1"/>
  <c r="I7" i="67" a="1"/>
  <c r="I7" i="67" s="1"/>
  <c r="V6" i="67" a="1"/>
  <c r="V6" i="67" s="1"/>
  <c r="N6" i="67" a="1"/>
  <c r="N6" i="67" s="1"/>
  <c r="F6" i="67" a="1"/>
  <c r="F6" i="67" s="1"/>
  <c r="S5" i="67" a="1"/>
  <c r="S5" i="67" s="1"/>
  <c r="K5" i="67" a="1"/>
  <c r="K5" i="67" s="1"/>
  <c r="P4" i="67" a="1"/>
  <c r="P4" i="67" s="1"/>
  <c r="H4" i="67" a="1"/>
  <c r="H4" i="67" s="1"/>
  <c r="S7" i="66" a="1"/>
  <c r="S7" i="66" s="1"/>
  <c r="K7" i="66" a="1"/>
  <c r="K7" i="66" s="1"/>
  <c r="P6" i="66" a="1"/>
  <c r="P6" i="66" s="1"/>
  <c r="H6" i="66" a="1"/>
  <c r="H6" i="66" s="1"/>
  <c r="U5" i="66" a="1"/>
  <c r="U5" i="66" s="1"/>
  <c r="M5" i="66" a="1"/>
  <c r="M5" i="66" s="1"/>
  <c r="E5" i="66" a="1"/>
  <c r="E5" i="66" s="1"/>
  <c r="R4" i="66" a="1"/>
  <c r="R4" i="66" s="1"/>
  <c r="J4" i="66" a="1"/>
  <c r="J4" i="66" s="1"/>
  <c r="P8" i="65" a="1"/>
  <c r="P8" i="65" s="1"/>
  <c r="H8" i="65" a="1"/>
  <c r="H8" i="65" s="1"/>
  <c r="U7" i="65" a="1"/>
  <c r="U7" i="65" s="1"/>
  <c r="M7" i="65" a="1"/>
  <c r="M7" i="65" s="1"/>
  <c r="E7" i="65" a="1"/>
  <c r="E7" i="65" s="1"/>
  <c r="R6" i="65" a="1"/>
  <c r="R6" i="65" s="1"/>
  <c r="J6" i="65" a="1"/>
  <c r="J6" i="65" s="1"/>
  <c r="W5" i="65" a="1"/>
  <c r="W5" i="65" s="1"/>
  <c r="O5" i="65" a="1"/>
  <c r="O5" i="65" s="1"/>
  <c r="G5" i="65" a="1"/>
  <c r="G5" i="65" s="1"/>
  <c r="T4" i="65" a="1"/>
  <c r="T4" i="65" s="1"/>
  <c r="L4" i="65" a="1"/>
  <c r="L4" i="65" s="1"/>
  <c r="D4" i="65" a="1"/>
  <c r="D4" i="65" s="1"/>
  <c r="W7" i="64" a="1"/>
  <c r="W7" i="64" s="1"/>
  <c r="O7" i="64" a="1"/>
  <c r="O7" i="64" s="1"/>
  <c r="G7" i="64" a="1"/>
  <c r="G7" i="64" s="1"/>
  <c r="T6" i="64" a="1"/>
  <c r="T6" i="64" s="1"/>
  <c r="L6" i="64" a="1"/>
  <c r="L6" i="64" s="1"/>
  <c r="D6" i="64" a="1"/>
  <c r="D6" i="64" s="1"/>
  <c r="Q5" i="64" a="1"/>
  <c r="Q5" i="64" s="1"/>
  <c r="I5" i="64" a="1"/>
  <c r="I5" i="64" s="1"/>
  <c r="V4" i="64" a="1"/>
  <c r="V4" i="64" s="1"/>
  <c r="N4" i="64" a="1"/>
  <c r="N4" i="64" s="1"/>
  <c r="F4" i="64" a="1"/>
  <c r="F4" i="64" s="1"/>
  <c r="Q7" i="63" a="1"/>
  <c r="Q7" i="63" s="1"/>
  <c r="I7" i="63" a="1"/>
  <c r="I7" i="63" s="1"/>
  <c r="K6" i="72" a="1"/>
  <c r="K6" i="72" s="1"/>
  <c r="P5" i="72" a="1"/>
  <c r="P5" i="72" s="1"/>
  <c r="H5" i="72" a="1"/>
  <c r="H5" i="72" s="1"/>
  <c r="U4" i="72" a="1"/>
  <c r="U4" i="72" s="1"/>
  <c r="M4" i="72" a="1"/>
  <c r="M4" i="72" s="1"/>
  <c r="E4" i="72" a="1"/>
  <c r="E4" i="72" s="1"/>
  <c r="P7" i="71" a="1"/>
  <c r="P7" i="71" s="1"/>
  <c r="H7" i="71" a="1"/>
  <c r="H7" i="71" s="1"/>
  <c r="U6" i="71" a="1"/>
  <c r="U6" i="71" s="1"/>
  <c r="M6" i="71" a="1"/>
  <c r="M6" i="71" s="1"/>
  <c r="E6" i="71" a="1"/>
  <c r="E6" i="71" s="1"/>
  <c r="R5" i="71" a="1"/>
  <c r="R5" i="71" s="1"/>
  <c r="J5" i="71" a="1"/>
  <c r="J5" i="71" s="1"/>
  <c r="W4" i="71" a="1"/>
  <c r="W4" i="71" s="1"/>
  <c r="O4" i="71" a="1"/>
  <c r="O4" i="71" s="1"/>
  <c r="O2" i="71" s="1"/>
  <c r="G4" i="71" a="1"/>
  <c r="G4" i="71" s="1"/>
  <c r="T5" i="70" a="1"/>
  <c r="T5" i="70" s="1"/>
  <c r="L5" i="70" a="1"/>
  <c r="L5" i="70" s="1"/>
  <c r="D5" i="70" a="1"/>
  <c r="D5" i="70" s="1"/>
  <c r="Q4" i="70" a="1"/>
  <c r="Q4" i="70" s="1"/>
  <c r="Q2" i="70" s="1"/>
  <c r="I4" i="70" a="1"/>
  <c r="I4" i="70" s="1"/>
  <c r="Q6" i="69" a="1"/>
  <c r="Q6" i="69" s="1"/>
  <c r="I6" i="69" a="1"/>
  <c r="I6" i="69" s="1"/>
  <c r="V5" i="69" a="1"/>
  <c r="V5" i="69" s="1"/>
  <c r="N5" i="69" a="1"/>
  <c r="N5" i="69" s="1"/>
  <c r="F5" i="69" a="1"/>
  <c r="F5" i="69" s="1"/>
  <c r="S4" i="69" a="1"/>
  <c r="S4" i="69" s="1"/>
  <c r="S2" i="69" s="1"/>
  <c r="K4" i="69" a="1"/>
  <c r="K4" i="69" s="1"/>
  <c r="V7" i="68" a="1"/>
  <c r="V7" i="68" s="1"/>
  <c r="N7" i="68" a="1"/>
  <c r="N7" i="68" s="1"/>
  <c r="F7" i="68" a="1"/>
  <c r="F7" i="68" s="1"/>
  <c r="S6" i="68" a="1"/>
  <c r="S6" i="68" s="1"/>
  <c r="K6" i="68" a="1"/>
  <c r="K6" i="68" s="1"/>
  <c r="P5" i="68" a="1"/>
  <c r="P5" i="68" s="1"/>
  <c r="H5" i="68" a="1"/>
  <c r="H5" i="68" s="1"/>
  <c r="U4" i="68" a="1"/>
  <c r="U4" i="68" s="1"/>
  <c r="M4" i="68" a="1"/>
  <c r="M4" i="68" s="1"/>
  <c r="E4" i="68" a="1"/>
  <c r="E4" i="68" s="1"/>
  <c r="P7" i="67" a="1"/>
  <c r="P7" i="67" s="1"/>
  <c r="H7" i="67" a="1"/>
  <c r="H7" i="67" s="1"/>
  <c r="U6" i="67" a="1"/>
  <c r="U6" i="67" s="1"/>
  <c r="M6" i="67" a="1"/>
  <c r="M6" i="67" s="1"/>
  <c r="E6" i="67" a="1"/>
  <c r="E6" i="67" s="1"/>
  <c r="R5" i="67" a="1"/>
  <c r="R5" i="67" s="1"/>
  <c r="J5" i="67" a="1"/>
  <c r="J5" i="67" s="1"/>
  <c r="W4" i="67" a="1"/>
  <c r="W4" i="67" s="1"/>
  <c r="O4" i="67" a="1"/>
  <c r="O4" i="67" s="1"/>
  <c r="G4" i="67" a="1"/>
  <c r="G4" i="67" s="1"/>
  <c r="G2" i="67" s="1"/>
  <c r="R7" i="66" a="1"/>
  <c r="R7" i="66" s="1"/>
  <c r="J7" i="66" a="1"/>
  <c r="J7" i="66" s="1"/>
  <c r="W6" i="66" a="1"/>
  <c r="W6" i="66" s="1"/>
  <c r="O6" i="66" a="1"/>
  <c r="O6" i="66" s="1"/>
  <c r="G6" i="66" a="1"/>
  <c r="G6" i="66" s="1"/>
  <c r="T5" i="66" a="1"/>
  <c r="T5" i="66" s="1"/>
  <c r="L5" i="66" a="1"/>
  <c r="L5" i="66" s="1"/>
  <c r="D5" i="66" a="1"/>
  <c r="D5" i="66" s="1"/>
  <c r="Q4" i="66" a="1"/>
  <c r="Q4" i="66" s="1"/>
  <c r="Q2" i="66" s="1"/>
  <c r="I4" i="66" a="1"/>
  <c r="I4" i="66" s="1"/>
  <c r="W8" i="65" a="1"/>
  <c r="W8" i="65" s="1"/>
  <c r="O8" i="65" a="1"/>
  <c r="O8" i="65" s="1"/>
  <c r="G8" i="65" a="1"/>
  <c r="G8" i="65" s="1"/>
  <c r="T7" i="65" a="1"/>
  <c r="T7" i="65" s="1"/>
  <c r="L7" i="65" a="1"/>
  <c r="L7" i="65" s="1"/>
  <c r="D7" i="65" a="1"/>
  <c r="D7" i="65" s="1"/>
  <c r="Q6" i="65" a="1"/>
  <c r="Q6" i="65" s="1"/>
  <c r="I6" i="65" a="1"/>
  <c r="I6" i="65" s="1"/>
  <c r="V5" i="65" a="1"/>
  <c r="V5" i="65" s="1"/>
  <c r="N5" i="65" a="1"/>
  <c r="N5" i="65" s="1"/>
  <c r="F5" i="65" a="1"/>
  <c r="F5" i="65" s="1"/>
  <c r="S4" i="65" a="1"/>
  <c r="S4" i="65" s="1"/>
  <c r="S2" i="65" s="1"/>
  <c r="K4" i="65" a="1"/>
  <c r="K4" i="65" s="1"/>
  <c r="V7" i="64" a="1"/>
  <c r="V7" i="64" s="1"/>
  <c r="N7" i="64" a="1"/>
  <c r="N7" i="64" s="1"/>
  <c r="F7" i="64" a="1"/>
  <c r="F7" i="64" s="1"/>
  <c r="S6" i="64" a="1"/>
  <c r="S6" i="64" s="1"/>
  <c r="K6" i="64" a="1"/>
  <c r="K6" i="64" s="1"/>
  <c r="P5" i="64" a="1"/>
  <c r="P5" i="64" s="1"/>
  <c r="H5" i="64" a="1"/>
  <c r="H5" i="64" s="1"/>
  <c r="U4" i="64" a="1"/>
  <c r="U4" i="64" s="1"/>
  <c r="M4" i="64" a="1"/>
  <c r="M4" i="64" s="1"/>
  <c r="E4" i="64" a="1"/>
  <c r="E4" i="64" s="1"/>
  <c r="P7" i="63" a="1"/>
  <c r="P7" i="63" s="1"/>
  <c r="H7" i="63" a="1"/>
  <c r="H7" i="63" s="1"/>
  <c r="P6" i="63" a="1"/>
  <c r="P6" i="63" s="1"/>
  <c r="H6" i="63" a="1"/>
  <c r="H6" i="63" s="1"/>
  <c r="U5" i="63" a="1"/>
  <c r="U5" i="63" s="1"/>
  <c r="M5" i="63" a="1"/>
  <c r="M5" i="63" s="1"/>
  <c r="E5" i="63" a="1"/>
  <c r="E5" i="63" s="1"/>
  <c r="R4" i="63" a="1"/>
  <c r="R4" i="63" s="1"/>
  <c r="J4" i="63" a="1"/>
  <c r="J4" i="63" s="1"/>
  <c r="U7" i="62" a="1"/>
  <c r="U7" i="62" s="1"/>
  <c r="M7" i="62" a="1"/>
  <c r="M7" i="62" s="1"/>
  <c r="E7" i="62" a="1"/>
  <c r="E7" i="62" s="1"/>
  <c r="R6" i="62" a="1"/>
  <c r="R6" i="62" s="1"/>
  <c r="J6" i="62" a="1"/>
  <c r="J6" i="62" s="1"/>
  <c r="W5" i="62" a="1"/>
  <c r="W5" i="62" s="1"/>
  <c r="O5" i="62" a="1"/>
  <c r="O5" i="62" s="1"/>
  <c r="G5" i="62" a="1"/>
  <c r="G5" i="62" s="1"/>
  <c r="T4" i="62" a="1"/>
  <c r="T4" i="62" s="1"/>
  <c r="L4" i="62" a="1"/>
  <c r="L4" i="62" s="1"/>
  <c r="D4" i="62" a="1"/>
  <c r="D4" i="62" s="1"/>
  <c r="R8" i="61" a="1"/>
  <c r="R8" i="61" s="1"/>
  <c r="J8" i="61" a="1"/>
  <c r="J8" i="61" s="1"/>
  <c r="W7" i="61" a="1"/>
  <c r="W7" i="61" s="1"/>
  <c r="O7" i="61" a="1"/>
  <c r="O7" i="61" s="1"/>
  <c r="G7" i="61" a="1"/>
  <c r="G7" i="61" s="1"/>
  <c r="T6" i="61" a="1"/>
  <c r="T6" i="61" s="1"/>
  <c r="L6" i="61" a="1"/>
  <c r="L6" i="61" s="1"/>
  <c r="D6" i="61" a="1"/>
  <c r="D6" i="61" s="1"/>
  <c r="Q5" i="61" a="1"/>
  <c r="Q5" i="61" s="1"/>
  <c r="I5" i="61" a="1"/>
  <c r="I5" i="61" s="1"/>
  <c r="V4" i="61" a="1"/>
  <c r="V4" i="61" s="1"/>
  <c r="N4" i="61" a="1"/>
  <c r="N4" i="61" s="1"/>
  <c r="F4" i="61" a="1"/>
  <c r="F4" i="61" s="1"/>
  <c r="T8" i="60" a="1"/>
  <c r="T8" i="60" s="1"/>
  <c r="L8" i="60" a="1"/>
  <c r="L8" i="60" s="1"/>
  <c r="D8" i="60" a="1"/>
  <c r="D8" i="60" s="1"/>
  <c r="Q7" i="60" a="1"/>
  <c r="Q7" i="60" s="1"/>
  <c r="I7" i="60" a="1"/>
  <c r="I7" i="60" s="1"/>
  <c r="V6" i="60" a="1"/>
  <c r="V6" i="60" s="1"/>
  <c r="N6" i="60" a="1"/>
  <c r="N6" i="60" s="1"/>
  <c r="F6" i="60" a="1"/>
  <c r="F6" i="60" s="1"/>
  <c r="S5" i="60" a="1"/>
  <c r="S5" i="60" s="1"/>
  <c r="K5" i="60" a="1"/>
  <c r="K5" i="60" s="1"/>
  <c r="P4" i="60" a="1"/>
  <c r="P4" i="60" s="1"/>
  <c r="H4" i="60" a="1"/>
  <c r="H4" i="60" s="1"/>
  <c r="W6" i="63" a="1"/>
  <c r="W6" i="63" s="1"/>
  <c r="O6" i="63" a="1"/>
  <c r="O6" i="63" s="1"/>
  <c r="G6" i="63" a="1"/>
  <c r="G6" i="63" s="1"/>
  <c r="T5" i="63" a="1"/>
  <c r="T5" i="63" s="1"/>
  <c r="L5" i="63" a="1"/>
  <c r="L5" i="63" s="1"/>
  <c r="D5" i="63" a="1"/>
  <c r="D5" i="63" s="1"/>
  <c r="Q4" i="63" a="1"/>
  <c r="Q4" i="63" s="1"/>
  <c r="I4" i="63" a="1"/>
  <c r="I4" i="63" s="1"/>
  <c r="T7" i="62" a="1"/>
  <c r="T7" i="62" s="1"/>
  <c r="L7" i="62" a="1"/>
  <c r="L7" i="62" s="1"/>
  <c r="D7" i="62" a="1"/>
  <c r="D7" i="62" s="1"/>
  <c r="Q6" i="62" a="1"/>
  <c r="Q6" i="62" s="1"/>
  <c r="I6" i="62" a="1"/>
  <c r="I6" i="62" s="1"/>
  <c r="V5" i="62" a="1"/>
  <c r="V5" i="62" s="1"/>
  <c r="N5" i="62" a="1"/>
  <c r="N5" i="62" s="1"/>
  <c r="F5" i="62" a="1"/>
  <c r="F5" i="62" s="1"/>
  <c r="S4" i="62" a="1"/>
  <c r="S4" i="62" s="1"/>
  <c r="K4" i="62" a="1"/>
  <c r="K4" i="62" s="1"/>
  <c r="Q8" i="61" a="1"/>
  <c r="Q8" i="61" s="1"/>
  <c r="I8" i="61" a="1"/>
  <c r="I8" i="61" s="1"/>
  <c r="V7" i="61" a="1"/>
  <c r="V7" i="61" s="1"/>
  <c r="N7" i="61" a="1"/>
  <c r="N7" i="61" s="1"/>
  <c r="F7" i="61" a="1"/>
  <c r="F7" i="61" s="1"/>
  <c r="S6" i="61" a="1"/>
  <c r="S6" i="61" s="1"/>
  <c r="K6" i="61" a="1"/>
  <c r="K6" i="61" s="1"/>
  <c r="P5" i="61" a="1"/>
  <c r="P5" i="61" s="1"/>
  <c r="H5" i="61" a="1"/>
  <c r="H5" i="61" s="1"/>
  <c r="U4" i="61" a="1"/>
  <c r="U4" i="61" s="1"/>
  <c r="M4" i="61" a="1"/>
  <c r="M4" i="61" s="1"/>
  <c r="E4" i="61" a="1"/>
  <c r="E4" i="61" s="1"/>
  <c r="S8" i="60" a="1"/>
  <c r="S8" i="60" s="1"/>
  <c r="K8" i="60" a="1"/>
  <c r="K8" i="60" s="1"/>
  <c r="P7" i="60" a="1"/>
  <c r="P7" i="60" s="1"/>
  <c r="H7" i="60" a="1"/>
  <c r="H7" i="60" s="1"/>
  <c r="U6" i="60" a="1"/>
  <c r="U6" i="60" s="1"/>
  <c r="M6" i="60" a="1"/>
  <c r="M6" i="60" s="1"/>
  <c r="E6" i="60" a="1"/>
  <c r="E6" i="60" s="1"/>
  <c r="R5" i="60" a="1"/>
  <c r="R5" i="60" s="1"/>
  <c r="J5" i="60" a="1"/>
  <c r="J5" i="60" s="1"/>
  <c r="W4" i="60" a="1"/>
  <c r="W4" i="60" s="1"/>
  <c r="O4" i="60" a="1"/>
  <c r="O4" i="60" s="1"/>
  <c r="G4" i="60" a="1"/>
  <c r="G4" i="60" s="1"/>
  <c r="V6" i="63" a="1"/>
  <c r="V6" i="63" s="1"/>
  <c r="N6" i="63" a="1"/>
  <c r="N6" i="63" s="1"/>
  <c r="F6" i="63" a="1"/>
  <c r="F6" i="63" s="1"/>
  <c r="S5" i="63" a="1"/>
  <c r="S5" i="63" s="1"/>
  <c r="K5" i="63" a="1"/>
  <c r="K5" i="63" s="1"/>
  <c r="P4" i="63" a="1"/>
  <c r="P4" i="63" s="1"/>
  <c r="H4" i="63" a="1"/>
  <c r="H4" i="63" s="1"/>
  <c r="S7" i="62" a="1"/>
  <c r="S7" i="62" s="1"/>
  <c r="K7" i="62" a="1"/>
  <c r="K7" i="62" s="1"/>
  <c r="P6" i="62" a="1"/>
  <c r="P6" i="62" s="1"/>
  <c r="H6" i="62" a="1"/>
  <c r="H6" i="62" s="1"/>
  <c r="U5" i="62" a="1"/>
  <c r="U5" i="62" s="1"/>
  <c r="M5" i="62" a="1"/>
  <c r="M5" i="62" s="1"/>
  <c r="E5" i="62" a="1"/>
  <c r="E5" i="62" s="1"/>
  <c r="R4" i="62" a="1"/>
  <c r="R4" i="62" s="1"/>
  <c r="J4" i="62" a="1"/>
  <c r="J4" i="62" s="1"/>
  <c r="P8" i="61" a="1"/>
  <c r="P8" i="61" s="1"/>
  <c r="H8" i="61" a="1"/>
  <c r="H8" i="61" s="1"/>
  <c r="U7" i="61" a="1"/>
  <c r="U7" i="61" s="1"/>
  <c r="M7" i="61" a="1"/>
  <c r="M7" i="61" s="1"/>
  <c r="E7" i="61" a="1"/>
  <c r="E7" i="61" s="1"/>
  <c r="R6" i="61" a="1"/>
  <c r="R6" i="61" s="1"/>
  <c r="J6" i="61" a="1"/>
  <c r="J6" i="61" s="1"/>
  <c r="W5" i="61" a="1"/>
  <c r="W5" i="61" s="1"/>
  <c r="O5" i="61" a="1"/>
  <c r="O5" i="61" s="1"/>
  <c r="G5" i="61" a="1"/>
  <c r="G5" i="61" s="1"/>
  <c r="T4" i="61" a="1"/>
  <c r="T4" i="61" s="1"/>
  <c r="L4" i="61" a="1"/>
  <c r="L4" i="61" s="1"/>
  <c r="D4" i="61" a="1"/>
  <c r="D4" i="61" s="1"/>
  <c r="R8" i="60" a="1"/>
  <c r="R8" i="60" s="1"/>
  <c r="J8" i="60" a="1"/>
  <c r="J8" i="60" s="1"/>
  <c r="W7" i="60" a="1"/>
  <c r="W7" i="60" s="1"/>
  <c r="O7" i="60" a="1"/>
  <c r="O7" i="60" s="1"/>
  <c r="G7" i="60" a="1"/>
  <c r="G7" i="60" s="1"/>
  <c r="T6" i="60" a="1"/>
  <c r="T6" i="60" s="1"/>
  <c r="L6" i="60" a="1"/>
  <c r="L6" i="60" s="1"/>
  <c r="D6" i="60" a="1"/>
  <c r="D6" i="60" s="1"/>
  <c r="Q5" i="60" a="1"/>
  <c r="Q5" i="60" s="1"/>
  <c r="I5" i="60" a="1"/>
  <c r="I5" i="60" s="1"/>
  <c r="V4" i="60" a="1"/>
  <c r="V4" i="60" s="1"/>
  <c r="N4" i="60" a="1"/>
  <c r="N4" i="60" s="1"/>
  <c r="F4" i="60" a="1"/>
  <c r="F4" i="60" s="1"/>
  <c r="U6" i="63" a="1"/>
  <c r="U6" i="63" s="1"/>
  <c r="M6" i="63" a="1"/>
  <c r="M6" i="63" s="1"/>
  <c r="E6" i="63" a="1"/>
  <c r="E6" i="63" s="1"/>
  <c r="R5" i="63" a="1"/>
  <c r="R5" i="63" s="1"/>
  <c r="J5" i="63" a="1"/>
  <c r="J5" i="63" s="1"/>
  <c r="W4" i="63" a="1"/>
  <c r="W4" i="63" s="1"/>
  <c r="O4" i="63" a="1"/>
  <c r="O4" i="63" s="1"/>
  <c r="G4" i="63" a="1"/>
  <c r="G4" i="63" s="1"/>
  <c r="R7" i="62" a="1"/>
  <c r="R7" i="62" s="1"/>
  <c r="J7" i="62" a="1"/>
  <c r="J7" i="62" s="1"/>
  <c r="W6" i="62" a="1"/>
  <c r="W6" i="62" s="1"/>
  <c r="O6" i="62" a="1"/>
  <c r="O6" i="62" s="1"/>
  <c r="G6" i="62" a="1"/>
  <c r="G6" i="62" s="1"/>
  <c r="T5" i="62" a="1"/>
  <c r="T5" i="62" s="1"/>
  <c r="L5" i="62" a="1"/>
  <c r="L5" i="62" s="1"/>
  <c r="D5" i="62" a="1"/>
  <c r="D5" i="62" s="1"/>
  <c r="Q4" i="62" a="1"/>
  <c r="Q4" i="62" s="1"/>
  <c r="I4" i="62" a="1"/>
  <c r="I4" i="62" s="1"/>
  <c r="W8" i="61" a="1"/>
  <c r="W8" i="61" s="1"/>
  <c r="O8" i="61" a="1"/>
  <c r="O8" i="61" s="1"/>
  <c r="G8" i="61" a="1"/>
  <c r="G8" i="61" s="1"/>
  <c r="T7" i="61" a="1"/>
  <c r="T7" i="61" s="1"/>
  <c r="L7" i="61" a="1"/>
  <c r="L7" i="61" s="1"/>
  <c r="D7" i="61" a="1"/>
  <c r="D7" i="61" s="1"/>
  <c r="Q6" i="61" a="1"/>
  <c r="Q6" i="61" s="1"/>
  <c r="I6" i="61" a="1"/>
  <c r="I6" i="61" s="1"/>
  <c r="V5" i="61" a="1"/>
  <c r="V5" i="61" s="1"/>
  <c r="N5" i="61" a="1"/>
  <c r="N5" i="61" s="1"/>
  <c r="F5" i="61" a="1"/>
  <c r="F5" i="61" s="1"/>
  <c r="S4" i="61" a="1"/>
  <c r="S4" i="61" s="1"/>
  <c r="K4" i="61" a="1"/>
  <c r="K4" i="61" s="1"/>
  <c r="Q8" i="60" a="1"/>
  <c r="Q8" i="60" s="1"/>
  <c r="I8" i="60" a="1"/>
  <c r="I8" i="60" s="1"/>
  <c r="V7" i="60" a="1"/>
  <c r="V7" i="60" s="1"/>
  <c r="N7" i="60" a="1"/>
  <c r="N7" i="60" s="1"/>
  <c r="F7" i="60" a="1"/>
  <c r="F7" i="60" s="1"/>
  <c r="S6" i="60" a="1"/>
  <c r="S6" i="60" s="1"/>
  <c r="K6" i="60" a="1"/>
  <c r="K6" i="60" s="1"/>
  <c r="P5" i="60" a="1"/>
  <c r="P5" i="60" s="1"/>
  <c r="H5" i="60" a="1"/>
  <c r="H5" i="60" s="1"/>
  <c r="U4" i="60" a="1"/>
  <c r="U4" i="60" s="1"/>
  <c r="M4" i="60" a="1"/>
  <c r="M4" i="60" s="1"/>
  <c r="E4" i="60" a="1"/>
  <c r="E4" i="60" s="1"/>
  <c r="T6" i="63" a="1"/>
  <c r="T6" i="63" s="1"/>
  <c r="L6" i="63" a="1"/>
  <c r="L6" i="63" s="1"/>
  <c r="D6" i="63" a="1"/>
  <c r="D6" i="63" s="1"/>
  <c r="Q5" i="63" a="1"/>
  <c r="Q5" i="63" s="1"/>
  <c r="I5" i="63" a="1"/>
  <c r="I5" i="63" s="1"/>
  <c r="V4" i="63" a="1"/>
  <c r="V4" i="63" s="1"/>
  <c r="N4" i="63" a="1"/>
  <c r="N4" i="63" s="1"/>
  <c r="F4" i="63" a="1"/>
  <c r="F4" i="63" s="1"/>
  <c r="Q7" i="62" a="1"/>
  <c r="Q7" i="62" s="1"/>
  <c r="I7" i="62" a="1"/>
  <c r="I7" i="62" s="1"/>
  <c r="V6" i="62" a="1"/>
  <c r="V6" i="62" s="1"/>
  <c r="N6" i="62" a="1"/>
  <c r="N6" i="62" s="1"/>
  <c r="F6" i="62" a="1"/>
  <c r="F6" i="62" s="1"/>
  <c r="S5" i="62" a="1"/>
  <c r="S5" i="62" s="1"/>
  <c r="K5" i="62" a="1"/>
  <c r="K5" i="62" s="1"/>
  <c r="P4" i="62" a="1"/>
  <c r="P4" i="62" s="1"/>
  <c r="H4" i="62" a="1"/>
  <c r="H4" i="62" s="1"/>
  <c r="V8" i="61" a="1"/>
  <c r="V8" i="61" s="1"/>
  <c r="N8" i="61" a="1"/>
  <c r="N8" i="61" s="1"/>
  <c r="F8" i="61" a="1"/>
  <c r="F8" i="61" s="1"/>
  <c r="S7" i="61" a="1"/>
  <c r="S7" i="61" s="1"/>
  <c r="K7" i="61" a="1"/>
  <c r="K7" i="61" s="1"/>
  <c r="P6" i="61" a="1"/>
  <c r="P6" i="61" s="1"/>
  <c r="H6" i="61" a="1"/>
  <c r="H6" i="61" s="1"/>
  <c r="U5" i="61" a="1"/>
  <c r="U5" i="61" s="1"/>
  <c r="M5" i="61" a="1"/>
  <c r="M5" i="61" s="1"/>
  <c r="E5" i="61" a="1"/>
  <c r="E5" i="61" s="1"/>
  <c r="R4" i="61" a="1"/>
  <c r="R4" i="61" s="1"/>
  <c r="J4" i="61" a="1"/>
  <c r="J4" i="61" s="1"/>
  <c r="P8" i="60" a="1"/>
  <c r="P8" i="60" s="1"/>
  <c r="H8" i="60" a="1"/>
  <c r="H8" i="60" s="1"/>
  <c r="U7" i="60" a="1"/>
  <c r="U7" i="60" s="1"/>
  <c r="M7" i="60" a="1"/>
  <c r="M7" i="60" s="1"/>
  <c r="E7" i="60" a="1"/>
  <c r="E7" i="60" s="1"/>
  <c r="R6" i="60" a="1"/>
  <c r="R6" i="60" s="1"/>
  <c r="J6" i="60" a="1"/>
  <c r="J6" i="60" s="1"/>
  <c r="W5" i="60" a="1"/>
  <c r="W5" i="60" s="1"/>
  <c r="O5" i="60" a="1"/>
  <c r="O5" i="60" s="1"/>
  <c r="G5" i="60" a="1"/>
  <c r="G5" i="60" s="1"/>
  <c r="T4" i="60" a="1"/>
  <c r="T4" i="60" s="1"/>
  <c r="L4" i="60" a="1"/>
  <c r="L4" i="60" s="1"/>
  <c r="D4" i="60" a="1"/>
  <c r="D4" i="60" s="1"/>
  <c r="G7" i="63" a="1"/>
  <c r="G7" i="63" s="1"/>
  <c r="S6" i="63" a="1"/>
  <c r="S6" i="63" s="1"/>
  <c r="K6" i="63" a="1"/>
  <c r="K6" i="63" s="1"/>
  <c r="P5" i="63" a="1"/>
  <c r="P5" i="63" s="1"/>
  <c r="H5" i="63" a="1"/>
  <c r="H5" i="63" s="1"/>
  <c r="U4" i="63" a="1"/>
  <c r="U4" i="63" s="1"/>
  <c r="M4" i="63" a="1"/>
  <c r="M4" i="63" s="1"/>
  <c r="E4" i="63" a="1"/>
  <c r="E4" i="63" s="1"/>
  <c r="P7" i="62" a="1"/>
  <c r="P7" i="62" s="1"/>
  <c r="H7" i="62" a="1"/>
  <c r="H7" i="62" s="1"/>
  <c r="U6" i="62" a="1"/>
  <c r="U6" i="62" s="1"/>
  <c r="M6" i="62" a="1"/>
  <c r="M6" i="62" s="1"/>
  <c r="E6" i="62" a="1"/>
  <c r="E6" i="62" s="1"/>
  <c r="R5" i="62" a="1"/>
  <c r="R5" i="62" s="1"/>
  <c r="J5" i="62" a="1"/>
  <c r="J5" i="62" s="1"/>
  <c r="W4" i="62" a="1"/>
  <c r="W4" i="62" s="1"/>
  <c r="O4" i="62" a="1"/>
  <c r="O4" i="62" s="1"/>
  <c r="G4" i="62" a="1"/>
  <c r="G4" i="62" s="1"/>
  <c r="U8" i="61" a="1"/>
  <c r="U8" i="61" s="1"/>
  <c r="M8" i="61" a="1"/>
  <c r="M8" i="61" s="1"/>
  <c r="E8" i="61" a="1"/>
  <c r="E8" i="61" s="1"/>
  <c r="R7" i="61" a="1"/>
  <c r="R7" i="61" s="1"/>
  <c r="J7" i="61" a="1"/>
  <c r="J7" i="61" s="1"/>
  <c r="W6" i="61" a="1"/>
  <c r="W6" i="61" s="1"/>
  <c r="O6" i="61" a="1"/>
  <c r="O6" i="61" s="1"/>
  <c r="G6" i="61" a="1"/>
  <c r="G6" i="61" s="1"/>
  <c r="T5" i="61" a="1"/>
  <c r="T5" i="61" s="1"/>
  <c r="L5" i="61" a="1"/>
  <c r="L5" i="61" s="1"/>
  <c r="D5" i="61" a="1"/>
  <c r="D5" i="61" s="1"/>
  <c r="Q4" i="61" a="1"/>
  <c r="Q4" i="61" s="1"/>
  <c r="I4" i="61" a="1"/>
  <c r="I4" i="61" s="1"/>
  <c r="W8" i="60" a="1"/>
  <c r="W8" i="60" s="1"/>
  <c r="O8" i="60" a="1"/>
  <c r="O8" i="60" s="1"/>
  <c r="G8" i="60" a="1"/>
  <c r="G8" i="60" s="1"/>
  <c r="T7" i="60" a="1"/>
  <c r="T7" i="60" s="1"/>
  <c r="L7" i="60" a="1"/>
  <c r="L7" i="60" s="1"/>
  <c r="D7" i="60" a="1"/>
  <c r="D7" i="60" s="1"/>
  <c r="Q6" i="60" a="1"/>
  <c r="Q6" i="60" s="1"/>
  <c r="I6" i="60" a="1"/>
  <c r="I6" i="60" s="1"/>
  <c r="V5" i="60" a="1"/>
  <c r="V5" i="60" s="1"/>
  <c r="N5" i="60" a="1"/>
  <c r="N5" i="60" s="1"/>
  <c r="F5" i="60" a="1"/>
  <c r="F5" i="60" s="1"/>
  <c r="S4" i="60" a="1"/>
  <c r="S4" i="60" s="1"/>
  <c r="K4" i="60" a="1"/>
  <c r="K4" i="60" s="1"/>
  <c r="F7" i="63" a="1"/>
  <c r="F7" i="63" s="1"/>
  <c r="R6" i="63" a="1"/>
  <c r="R6" i="63" s="1"/>
  <c r="J6" i="63" a="1"/>
  <c r="J6" i="63" s="1"/>
  <c r="W5" i="63" a="1"/>
  <c r="W5" i="63" s="1"/>
  <c r="O5" i="63" a="1"/>
  <c r="O5" i="63" s="1"/>
  <c r="G5" i="63" a="1"/>
  <c r="G5" i="63" s="1"/>
  <c r="T4" i="63" a="1"/>
  <c r="T4" i="63" s="1"/>
  <c r="L4" i="63" a="1"/>
  <c r="L4" i="63" s="1"/>
  <c r="D4" i="63" a="1"/>
  <c r="D4" i="63" s="1"/>
  <c r="W7" i="62" a="1"/>
  <c r="W7" i="62" s="1"/>
  <c r="O7" i="62" a="1"/>
  <c r="O7" i="62" s="1"/>
  <c r="G7" i="62" a="1"/>
  <c r="G7" i="62" s="1"/>
  <c r="T6" i="62" a="1"/>
  <c r="T6" i="62" s="1"/>
  <c r="L6" i="62" a="1"/>
  <c r="L6" i="62" s="1"/>
  <c r="D6" i="62" a="1"/>
  <c r="D6" i="62" s="1"/>
  <c r="Q5" i="62" a="1"/>
  <c r="Q5" i="62" s="1"/>
  <c r="I5" i="62" a="1"/>
  <c r="I5" i="62" s="1"/>
  <c r="V4" i="62" a="1"/>
  <c r="V4" i="62" s="1"/>
  <c r="N4" i="62" a="1"/>
  <c r="N4" i="62" s="1"/>
  <c r="F4" i="62" a="1"/>
  <c r="F4" i="62" s="1"/>
  <c r="T8" i="61" a="1"/>
  <c r="T8" i="61" s="1"/>
  <c r="L8" i="61" a="1"/>
  <c r="L8" i="61" s="1"/>
  <c r="D8" i="61" a="1"/>
  <c r="D8" i="61" s="1"/>
  <c r="Q7" i="61" a="1"/>
  <c r="Q7" i="61" s="1"/>
  <c r="I7" i="61" a="1"/>
  <c r="I7" i="61" s="1"/>
  <c r="V6" i="61" a="1"/>
  <c r="V6" i="61" s="1"/>
  <c r="N6" i="61" a="1"/>
  <c r="N6" i="61" s="1"/>
  <c r="F6" i="61" a="1"/>
  <c r="F6" i="61" s="1"/>
  <c r="S5" i="61" a="1"/>
  <c r="S5" i="61" s="1"/>
  <c r="K5" i="61" a="1"/>
  <c r="K5" i="61" s="1"/>
  <c r="P4" i="61" a="1"/>
  <c r="P4" i="61" s="1"/>
  <c r="H4" i="61" a="1"/>
  <c r="H4" i="61" s="1"/>
  <c r="V8" i="60" a="1"/>
  <c r="V8" i="60" s="1"/>
  <c r="N8" i="60" a="1"/>
  <c r="N8" i="60" s="1"/>
  <c r="F8" i="60" a="1"/>
  <c r="F8" i="60" s="1"/>
  <c r="S7" i="60" a="1"/>
  <c r="S7" i="60" s="1"/>
  <c r="K7" i="60" a="1"/>
  <c r="K7" i="60" s="1"/>
  <c r="P6" i="60" a="1"/>
  <c r="P6" i="60" s="1"/>
  <c r="H6" i="60" a="1"/>
  <c r="H6" i="60" s="1"/>
  <c r="U5" i="60" a="1"/>
  <c r="U5" i="60" s="1"/>
  <c r="M5" i="60" a="1"/>
  <c r="M5" i="60" s="1"/>
  <c r="E5" i="60" a="1"/>
  <c r="E5" i="60" s="1"/>
  <c r="R4" i="60" a="1"/>
  <c r="R4" i="60" s="1"/>
  <c r="J4" i="60" a="1"/>
  <c r="J4" i="60" s="1"/>
  <c r="D7" i="63" a="1"/>
  <c r="D7" i="63" s="1"/>
  <c r="Q6" i="63" a="1"/>
  <c r="Q6" i="63" s="1"/>
  <c r="I6" i="63" a="1"/>
  <c r="I6" i="63" s="1"/>
  <c r="V5" i="63" a="1"/>
  <c r="V5" i="63" s="1"/>
  <c r="N5" i="63" a="1"/>
  <c r="N5" i="63" s="1"/>
  <c r="F5" i="63" a="1"/>
  <c r="F5" i="63" s="1"/>
  <c r="S4" i="63" a="1"/>
  <c r="S4" i="63" s="1"/>
  <c r="K4" i="63" a="1"/>
  <c r="K4" i="63" s="1"/>
  <c r="V7" i="62" a="1"/>
  <c r="V7" i="62" s="1"/>
  <c r="N7" i="62" a="1"/>
  <c r="N7" i="62" s="1"/>
  <c r="F7" i="62" a="1"/>
  <c r="F7" i="62" s="1"/>
  <c r="S6" i="62" a="1"/>
  <c r="S6" i="62" s="1"/>
  <c r="K6" i="62" a="1"/>
  <c r="K6" i="62" s="1"/>
  <c r="P5" i="62" a="1"/>
  <c r="P5" i="62" s="1"/>
  <c r="H5" i="62" a="1"/>
  <c r="H5" i="62" s="1"/>
  <c r="U4" i="62" a="1"/>
  <c r="U4" i="62" s="1"/>
  <c r="M4" i="62" a="1"/>
  <c r="M4" i="62" s="1"/>
  <c r="E4" i="62" a="1"/>
  <c r="E4" i="62" s="1"/>
  <c r="S8" i="61" a="1"/>
  <c r="S8" i="61" s="1"/>
  <c r="K8" i="61" a="1"/>
  <c r="K8" i="61" s="1"/>
  <c r="P7" i="61" a="1"/>
  <c r="P7" i="61" s="1"/>
  <c r="H7" i="61" a="1"/>
  <c r="H7" i="61" s="1"/>
  <c r="U6" i="61" a="1"/>
  <c r="U6" i="61" s="1"/>
  <c r="M6" i="61" a="1"/>
  <c r="M6" i="61" s="1"/>
  <c r="E6" i="61" a="1"/>
  <c r="E6" i="61" s="1"/>
  <c r="R5" i="61" a="1"/>
  <c r="R5" i="61" s="1"/>
  <c r="J5" i="61" a="1"/>
  <c r="J5" i="61" s="1"/>
  <c r="W4" i="61" a="1"/>
  <c r="W4" i="61" s="1"/>
  <c r="O4" i="61" a="1"/>
  <c r="O4" i="61" s="1"/>
  <c r="G4" i="61" a="1"/>
  <c r="G4" i="61" s="1"/>
  <c r="U8" i="60" a="1"/>
  <c r="U8" i="60" s="1"/>
  <c r="M8" i="60" a="1"/>
  <c r="M8" i="60" s="1"/>
  <c r="E8" i="60" a="1"/>
  <c r="E8" i="60" s="1"/>
  <c r="R7" i="60" a="1"/>
  <c r="R7" i="60" s="1"/>
  <c r="J7" i="60" a="1"/>
  <c r="J7" i="60" s="1"/>
  <c r="W6" i="60" a="1"/>
  <c r="W6" i="60" s="1"/>
  <c r="O6" i="60" a="1"/>
  <c r="O6" i="60" s="1"/>
  <c r="G6" i="60" a="1"/>
  <c r="G6" i="60" s="1"/>
  <c r="T5" i="60" a="1"/>
  <c r="T5" i="60" s="1"/>
  <c r="L5" i="60" a="1"/>
  <c r="L5" i="60" s="1"/>
  <c r="D5" i="60" a="1"/>
  <c r="D5" i="60" s="1"/>
  <c r="Q4" i="60" a="1"/>
  <c r="Q4" i="60" s="1"/>
  <c r="I4" i="60" a="1"/>
  <c r="I4" i="60" s="1"/>
  <c r="W7" i="59" a="1"/>
  <c r="W7" i="59" s="1"/>
  <c r="O7" i="59" a="1"/>
  <c r="O7" i="59" s="1"/>
  <c r="G7" i="59" a="1"/>
  <c r="G7" i="59" s="1"/>
  <c r="V6" i="59" a="1"/>
  <c r="V6" i="59" s="1"/>
  <c r="R6" i="59" a="1"/>
  <c r="R6" i="59" s="1"/>
  <c r="N6" i="59" a="1"/>
  <c r="N6" i="59" s="1"/>
  <c r="J6" i="59" a="1"/>
  <c r="J6" i="59" s="1"/>
  <c r="F6" i="59" a="1"/>
  <c r="F6" i="59" s="1"/>
  <c r="U5" i="59" a="1"/>
  <c r="U5" i="59" s="1"/>
  <c r="M5" i="59" a="1"/>
  <c r="M5" i="59" s="1"/>
  <c r="E5" i="59" a="1"/>
  <c r="E5" i="59" s="1"/>
  <c r="U4" i="59" a="1"/>
  <c r="U4" i="59" s="1"/>
  <c r="Q4" i="59" a="1"/>
  <c r="Q4" i="59" s="1"/>
  <c r="M4" i="59" a="1"/>
  <c r="M4" i="59" s="1"/>
  <c r="D4" i="59" a="1"/>
  <c r="D4" i="59" s="1"/>
  <c r="Q7" i="58" a="1"/>
  <c r="Q7" i="58" s="1"/>
  <c r="I7" i="58" a="1"/>
  <c r="I7" i="58" s="1"/>
  <c r="W6" i="58" a="1"/>
  <c r="W6" i="58" s="1"/>
  <c r="S6" i="58" a="1"/>
  <c r="S6" i="58" s="1"/>
  <c r="O6" i="58" a="1"/>
  <c r="O6" i="58" s="1"/>
  <c r="K6" i="58" a="1"/>
  <c r="K6" i="58" s="1"/>
  <c r="G6" i="58" a="1"/>
  <c r="G6" i="58" s="1"/>
  <c r="O5" i="58" a="1"/>
  <c r="O5" i="58" s="1"/>
  <c r="G5" i="58" a="1"/>
  <c r="G5" i="58" s="1"/>
  <c r="V4" i="58" a="1"/>
  <c r="V4" i="58" s="1"/>
  <c r="M4" i="58" a="1"/>
  <c r="M4" i="58" s="1"/>
  <c r="H4" i="58" a="1"/>
  <c r="H4" i="58" s="1"/>
  <c r="U6" i="57" a="1"/>
  <c r="U6" i="57" s="1"/>
  <c r="P6" i="57" a="1"/>
  <c r="P6" i="57" s="1"/>
  <c r="K6" i="57" a="1"/>
  <c r="K6" i="57" s="1"/>
  <c r="E6" i="57" a="1"/>
  <c r="E6" i="57" s="1"/>
  <c r="U5" i="57" a="1"/>
  <c r="U5" i="57" s="1"/>
  <c r="R4" i="57" a="1"/>
  <c r="R4" i="57" s="1"/>
  <c r="M4" i="57" a="1"/>
  <c r="M4" i="57" s="1"/>
  <c r="H4" i="57" a="1"/>
  <c r="H4" i="57" s="1"/>
  <c r="V7" i="59" a="1"/>
  <c r="V7" i="59" s="1"/>
  <c r="N7" i="59" a="1"/>
  <c r="N7" i="59" s="1"/>
  <c r="F7" i="59" a="1"/>
  <c r="F7" i="59" s="1"/>
  <c r="T5" i="59" a="1"/>
  <c r="T5" i="59" s="1"/>
  <c r="L5" i="59" a="1"/>
  <c r="L5" i="59" s="1"/>
  <c r="D5" i="59" a="1"/>
  <c r="D5" i="59" s="1"/>
  <c r="H4" i="59" a="1"/>
  <c r="H4" i="59" s="1"/>
  <c r="P7" i="58" a="1"/>
  <c r="P7" i="58" s="1"/>
  <c r="H7" i="58" a="1"/>
  <c r="H7" i="58" s="1"/>
  <c r="U5" i="58" a="1"/>
  <c r="U5" i="58" s="1"/>
  <c r="N5" i="58" a="1"/>
  <c r="N5" i="58" s="1"/>
  <c r="F5" i="58" a="1"/>
  <c r="F5" i="58" s="1"/>
  <c r="Q4" i="58" a="1"/>
  <c r="Q4" i="58" s="1"/>
  <c r="G4" i="58" a="1"/>
  <c r="G4" i="58" s="1"/>
  <c r="J6" i="57" a="1"/>
  <c r="J6" i="57" s="1"/>
  <c r="T5" i="57" a="1"/>
  <c r="T5" i="57" s="1"/>
  <c r="O5" i="57" a="1"/>
  <c r="O5" i="57" s="1"/>
  <c r="J5" i="57" a="1"/>
  <c r="J5" i="57" s="1"/>
  <c r="W4" i="57" a="1"/>
  <c r="W4" i="57" s="1"/>
  <c r="G4" i="57" a="1"/>
  <c r="G4" i="57" s="1"/>
  <c r="U7" i="59" a="1"/>
  <c r="U7" i="59" s="1"/>
  <c r="M7" i="59" a="1"/>
  <c r="M7" i="59" s="1"/>
  <c r="E7" i="59" a="1"/>
  <c r="E7" i="59" s="1"/>
  <c r="U6" i="59" a="1"/>
  <c r="U6" i="59" s="1"/>
  <c r="Q6" i="59" a="1"/>
  <c r="Q6" i="59" s="1"/>
  <c r="M6" i="59" a="1"/>
  <c r="M6" i="59" s="1"/>
  <c r="I6" i="59" a="1"/>
  <c r="I6" i="59" s="1"/>
  <c r="E6" i="59" a="1"/>
  <c r="E6" i="59" s="1"/>
  <c r="S5" i="59" a="1"/>
  <c r="S5" i="59" s="1"/>
  <c r="K5" i="59" a="1"/>
  <c r="K5" i="59" s="1"/>
  <c r="T4" i="59" a="1"/>
  <c r="T4" i="59" s="1"/>
  <c r="P4" i="59" a="1"/>
  <c r="P4" i="59" s="1"/>
  <c r="L4" i="59" a="1"/>
  <c r="L4" i="59" s="1"/>
  <c r="W7" i="58" a="1"/>
  <c r="W7" i="58" s="1"/>
  <c r="O7" i="58" a="1"/>
  <c r="O7" i="58" s="1"/>
  <c r="G7" i="58" a="1"/>
  <c r="G7" i="58" s="1"/>
  <c r="V6" i="58" a="1"/>
  <c r="V6" i="58" s="1"/>
  <c r="R6" i="58" a="1"/>
  <c r="R6" i="58" s="1"/>
  <c r="N6" i="58" a="1"/>
  <c r="N6" i="58" s="1"/>
  <c r="J6" i="58" a="1"/>
  <c r="J6" i="58" s="1"/>
  <c r="F6" i="58" a="1"/>
  <c r="F6" i="58" s="1"/>
  <c r="T5" i="58" a="1"/>
  <c r="T5" i="58" s="1"/>
  <c r="M5" i="58" a="1"/>
  <c r="M5" i="58" s="1"/>
  <c r="E5" i="58" a="1"/>
  <c r="E5" i="58" s="1"/>
  <c r="U4" i="58" a="1"/>
  <c r="U4" i="58" s="1"/>
  <c r="L4" i="58" a="1"/>
  <c r="L4" i="58" s="1"/>
  <c r="F4" i="58" a="1"/>
  <c r="F4" i="58" s="1"/>
  <c r="T7" i="59" a="1"/>
  <c r="T7" i="59" s="1"/>
  <c r="L7" i="59" a="1"/>
  <c r="L7" i="59" s="1"/>
  <c r="D7" i="59" a="1"/>
  <c r="D7" i="59" s="1"/>
  <c r="R5" i="59" a="1"/>
  <c r="R5" i="59" s="1"/>
  <c r="J5" i="59" a="1"/>
  <c r="J5" i="59" s="1"/>
  <c r="G4" i="59" a="1"/>
  <c r="G4" i="59" s="1"/>
  <c r="V7" i="58" a="1"/>
  <c r="V7" i="58" s="1"/>
  <c r="N7" i="58" a="1"/>
  <c r="N7" i="58" s="1"/>
  <c r="F7" i="58" a="1"/>
  <c r="F7" i="58" s="1"/>
  <c r="E6" i="58" a="1"/>
  <c r="E6" i="58" s="1"/>
  <c r="S5" i="58" a="1"/>
  <c r="S5" i="58" s="1"/>
  <c r="L5" i="58" a="1"/>
  <c r="L5" i="58" s="1"/>
  <c r="D5" i="58" a="1"/>
  <c r="D5" i="58" s="1"/>
  <c r="P4" i="58" a="1"/>
  <c r="P4" i="58" s="1"/>
  <c r="E4" i="58" a="1"/>
  <c r="E4" i="58" s="1"/>
  <c r="N6" i="57" a="1"/>
  <c r="N6" i="57" s="1"/>
  <c r="S5" i="57" a="1"/>
  <c r="S5" i="57" s="1"/>
  <c r="N5" i="57" a="1"/>
  <c r="N5" i="57" s="1"/>
  <c r="H5" i="57" a="1"/>
  <c r="H5" i="57" s="1"/>
  <c r="K4" i="57" a="1"/>
  <c r="K4" i="57" s="1"/>
  <c r="S7" i="59" a="1"/>
  <c r="S7" i="59" s="1"/>
  <c r="K7" i="59" a="1"/>
  <c r="K7" i="59" s="1"/>
  <c r="T6" i="59" a="1"/>
  <c r="T6" i="59" s="1"/>
  <c r="P6" i="59" a="1"/>
  <c r="P6" i="59" s="1"/>
  <c r="L6" i="59" a="1"/>
  <c r="L6" i="59" s="1"/>
  <c r="H6" i="59" a="1"/>
  <c r="H6" i="59" s="1"/>
  <c r="D6" i="59" a="1"/>
  <c r="D6" i="59" s="1"/>
  <c r="Q5" i="59" a="1"/>
  <c r="Q5" i="59" s="1"/>
  <c r="I5" i="59" a="1"/>
  <c r="I5" i="59" s="1"/>
  <c r="W4" i="59" a="1"/>
  <c r="W4" i="59" s="1"/>
  <c r="S4" i="59" a="1"/>
  <c r="S4" i="59" s="1"/>
  <c r="O4" i="59" a="1"/>
  <c r="O4" i="59" s="1"/>
  <c r="K4" i="59" a="1"/>
  <c r="K4" i="59" s="1"/>
  <c r="F4" i="59" a="1"/>
  <c r="F4" i="59" s="1"/>
  <c r="U7" i="58" a="1"/>
  <c r="U7" i="58" s="1"/>
  <c r="M7" i="58" a="1"/>
  <c r="M7" i="58" s="1"/>
  <c r="E7" i="58" a="1"/>
  <c r="E7" i="58" s="1"/>
  <c r="U6" i="58" a="1"/>
  <c r="U6" i="58" s="1"/>
  <c r="Q6" i="58" a="1"/>
  <c r="Q6" i="58" s="1"/>
  <c r="M6" i="58" a="1"/>
  <c r="M6" i="58" s="1"/>
  <c r="I6" i="58" a="1"/>
  <c r="I6" i="58" s="1"/>
  <c r="D6" i="58" a="1"/>
  <c r="D6" i="58" s="1"/>
  <c r="R5" i="58" a="1"/>
  <c r="R5" i="58" s="1"/>
  <c r="K5" i="58" a="1"/>
  <c r="K5" i="58" s="1"/>
  <c r="T4" i="58" a="1"/>
  <c r="T4" i="58" s="1"/>
  <c r="K4" i="58" a="1"/>
  <c r="K4" i="58" s="1"/>
  <c r="S6" i="57" a="1"/>
  <c r="S6" i="57" s="1"/>
  <c r="M6" i="57" a="1"/>
  <c r="M6" i="57" s="1"/>
  <c r="H6" i="57" a="1"/>
  <c r="H6" i="57" s="1"/>
  <c r="M5" i="57" a="1"/>
  <c r="M5" i="57" s="1"/>
  <c r="G5" i="57" a="1"/>
  <c r="G5" i="57" s="1"/>
  <c r="U4" i="57" a="1"/>
  <c r="U4" i="57" s="1"/>
  <c r="P4" i="57" a="1"/>
  <c r="P4" i="57" s="1"/>
  <c r="J4" i="57" a="1"/>
  <c r="J4" i="57" s="1"/>
  <c r="E4" i="57" a="1"/>
  <c r="E4" i="57" s="1"/>
  <c r="R7" i="59" a="1"/>
  <c r="R7" i="59" s="1"/>
  <c r="J7" i="59" a="1"/>
  <c r="J7" i="59" s="1"/>
  <c r="P5" i="59" a="1"/>
  <c r="P5" i="59" s="1"/>
  <c r="H5" i="59" a="1"/>
  <c r="H5" i="59" s="1"/>
  <c r="J4" i="59" a="1"/>
  <c r="J4" i="59" s="1"/>
  <c r="T7" i="58" a="1"/>
  <c r="T7" i="58" s="1"/>
  <c r="L7" i="58" a="1"/>
  <c r="L7" i="58" s="1"/>
  <c r="D7" i="58" a="1"/>
  <c r="D7" i="58" s="1"/>
  <c r="J5" i="58" a="1"/>
  <c r="J5" i="58" s="1"/>
  <c r="O4" i="58" a="1"/>
  <c r="O4" i="58" s="1"/>
  <c r="J4" i="58" a="1"/>
  <c r="J4" i="58" s="1"/>
  <c r="D4" i="58" a="1"/>
  <c r="D4" i="58" s="1"/>
  <c r="R6" i="57" a="1"/>
  <c r="R6" i="57" s="1"/>
  <c r="W5" i="57" a="1"/>
  <c r="W5" i="57" s="1"/>
  <c r="R5" i="57" a="1"/>
  <c r="R5" i="57" s="1"/>
  <c r="L5" i="57" a="1"/>
  <c r="L5" i="57" s="1"/>
  <c r="F5" i="57" a="1"/>
  <c r="F5" i="57" s="1"/>
  <c r="Q7" i="59" a="1"/>
  <c r="Q7" i="59" s="1"/>
  <c r="W5" i="59" a="1"/>
  <c r="W5" i="59" s="1"/>
  <c r="J7" i="58" a="1"/>
  <c r="J7" i="58" s="1"/>
  <c r="I5" i="58" a="1"/>
  <c r="I5" i="58" s="1"/>
  <c r="D5" i="57" a="1"/>
  <c r="D5" i="57" s="1"/>
  <c r="N4" i="57" a="1"/>
  <c r="N4" i="57" s="1"/>
  <c r="D4" i="57" a="1"/>
  <c r="D4" i="57" s="1"/>
  <c r="S7" i="56" a="1"/>
  <c r="S7" i="56" s="1"/>
  <c r="K7" i="56" a="1"/>
  <c r="K7" i="56" s="1"/>
  <c r="T6" i="56" a="1"/>
  <c r="T6" i="56" s="1"/>
  <c r="P6" i="56" a="1"/>
  <c r="P6" i="56" s="1"/>
  <c r="L6" i="56" a="1"/>
  <c r="L6" i="56" s="1"/>
  <c r="H6" i="56" a="1"/>
  <c r="H6" i="56" s="1"/>
  <c r="D6" i="56" a="1"/>
  <c r="D6" i="56" s="1"/>
  <c r="Q5" i="56" a="1"/>
  <c r="Q5" i="56" s="1"/>
  <c r="I5" i="56" a="1"/>
  <c r="I5" i="56" s="1"/>
  <c r="W4" i="56" a="1"/>
  <c r="W4" i="56" s="1"/>
  <c r="S4" i="56" a="1"/>
  <c r="S4" i="56" s="1"/>
  <c r="O4" i="56" a="1"/>
  <c r="O4" i="56" s="1"/>
  <c r="K4" i="56" a="1"/>
  <c r="K4" i="56" s="1"/>
  <c r="G4" i="56" a="1"/>
  <c r="G4" i="56" s="1"/>
  <c r="O8" i="55" a="1"/>
  <c r="O8" i="55" s="1"/>
  <c r="I8" i="55" a="1"/>
  <c r="I8" i="55" s="1"/>
  <c r="P7" i="59" a="1"/>
  <c r="P7" i="59" s="1"/>
  <c r="O6" i="59" a="1"/>
  <c r="O6" i="59" s="1"/>
  <c r="V5" i="59" a="1"/>
  <c r="V5" i="59" s="1"/>
  <c r="R4" i="59" a="1"/>
  <c r="R4" i="59" s="1"/>
  <c r="H6" i="58" a="1"/>
  <c r="H6" i="58" s="1"/>
  <c r="H5" i="58" a="1"/>
  <c r="H5" i="58" s="1"/>
  <c r="I4" i="58" a="1"/>
  <c r="I4" i="58" s="1"/>
  <c r="W6" i="57" a="1"/>
  <c r="W6" i="57" s="1"/>
  <c r="I6" i="57" a="1"/>
  <c r="I6" i="57" s="1"/>
  <c r="Q5" i="57" a="1"/>
  <c r="Q5" i="57" s="1"/>
  <c r="R7" i="56" a="1"/>
  <c r="R7" i="56" s="1"/>
  <c r="J7" i="56" a="1"/>
  <c r="J7" i="56" s="1"/>
  <c r="P5" i="56" a="1"/>
  <c r="P5" i="56" s="1"/>
  <c r="H5" i="56" a="1"/>
  <c r="H5" i="56" s="1"/>
  <c r="U8" i="55" a="1"/>
  <c r="U8" i="55" s="1"/>
  <c r="H8" i="55" a="1"/>
  <c r="H8" i="55" s="1"/>
  <c r="V7" i="55" a="1"/>
  <c r="V7" i="55" s="1"/>
  <c r="P7" i="55" a="1"/>
  <c r="P7" i="55" s="1"/>
  <c r="H7" i="55" a="1"/>
  <c r="H7" i="55" s="1"/>
  <c r="V5" i="55" a="1"/>
  <c r="V5" i="55" s="1"/>
  <c r="N5" i="55" a="1"/>
  <c r="N5" i="55" s="1"/>
  <c r="F5" i="55" a="1"/>
  <c r="F5" i="55" s="1"/>
  <c r="Q4" i="55" a="1"/>
  <c r="Q4" i="55" s="1"/>
  <c r="H4" i="55" a="1"/>
  <c r="H4" i="55" s="1"/>
  <c r="I7" i="59" a="1"/>
  <c r="I7" i="59" s="1"/>
  <c r="O5" i="59" a="1"/>
  <c r="O5" i="59" s="1"/>
  <c r="V6" i="57" a="1"/>
  <c r="V6" i="57" s="1"/>
  <c r="G6" i="57" a="1"/>
  <c r="G6" i="57" s="1"/>
  <c r="P5" i="57" a="1"/>
  <c r="P5" i="57" s="1"/>
  <c r="V4" i="57" a="1"/>
  <c r="V4" i="57" s="1"/>
  <c r="L4" i="57" a="1"/>
  <c r="L4" i="57" s="1"/>
  <c r="Q7" i="56" a="1"/>
  <c r="Q7" i="56" s="1"/>
  <c r="I7" i="56" a="1"/>
  <c r="I7" i="56" s="1"/>
  <c r="W6" i="56" a="1"/>
  <c r="W6" i="56" s="1"/>
  <c r="S6" i="56" a="1"/>
  <c r="S6" i="56" s="1"/>
  <c r="O6" i="56" a="1"/>
  <c r="O6" i="56" s="1"/>
  <c r="K6" i="56" a="1"/>
  <c r="K6" i="56" s="1"/>
  <c r="G6" i="56" a="1"/>
  <c r="G6" i="56" s="1"/>
  <c r="W5" i="56" a="1"/>
  <c r="W5" i="56" s="1"/>
  <c r="O5" i="56" a="1"/>
  <c r="O5" i="56" s="1"/>
  <c r="G5" i="56" a="1"/>
  <c r="G5" i="56" s="1"/>
  <c r="V4" i="56" a="1"/>
  <c r="V4" i="56" s="1"/>
  <c r="R4" i="56" a="1"/>
  <c r="R4" i="56" s="1"/>
  <c r="N4" i="56" a="1"/>
  <c r="N4" i="56" s="1"/>
  <c r="J4" i="56" a="1"/>
  <c r="J4" i="56" s="1"/>
  <c r="F4" i="56" a="1"/>
  <c r="F4" i="56" s="1"/>
  <c r="T8" i="55" a="1"/>
  <c r="T8" i="55" s="1"/>
  <c r="N8" i="55" a="1"/>
  <c r="N8" i="55" s="1"/>
  <c r="H7" i="59" a="1"/>
  <c r="H7" i="59" s="1"/>
  <c r="K6" i="59" a="1"/>
  <c r="K6" i="59" s="1"/>
  <c r="N5" i="59" a="1"/>
  <c r="N5" i="59" s="1"/>
  <c r="N4" i="59" a="1"/>
  <c r="N4" i="59" s="1"/>
  <c r="T6" i="58" a="1"/>
  <c r="T6" i="58" s="1"/>
  <c r="W4" i="58" a="1"/>
  <c r="W4" i="58" s="1"/>
  <c r="T6" i="57" a="1"/>
  <c r="T6" i="57" s="1"/>
  <c r="F6" i="57" a="1"/>
  <c r="F6" i="57" s="1"/>
  <c r="P7" i="56" a="1"/>
  <c r="P7" i="56" s="1"/>
  <c r="H7" i="56" a="1"/>
  <c r="H7" i="56" s="1"/>
  <c r="V5" i="56" a="1"/>
  <c r="V5" i="56" s="1"/>
  <c r="N5" i="56" a="1"/>
  <c r="N5" i="56" s="1"/>
  <c r="F5" i="56" a="1"/>
  <c r="F5" i="56" s="1"/>
  <c r="S8" i="55" a="1"/>
  <c r="S8" i="55" s="1"/>
  <c r="M8" i="55" a="1"/>
  <c r="M8" i="55" s="1"/>
  <c r="U7" i="55" a="1"/>
  <c r="U7" i="55" s="1"/>
  <c r="N7" i="55" a="1"/>
  <c r="N7" i="55" s="1"/>
  <c r="F7" i="55" a="1"/>
  <c r="F7" i="55" s="1"/>
  <c r="T5" i="55" a="1"/>
  <c r="T5" i="55" s="1"/>
  <c r="L5" i="55" a="1"/>
  <c r="L5" i="55" s="1"/>
  <c r="D5" i="55" a="1"/>
  <c r="D5" i="55" s="1"/>
  <c r="P4" i="55" a="1"/>
  <c r="P4" i="55" s="1"/>
  <c r="G4" i="55" a="1"/>
  <c r="G4" i="55" s="1"/>
  <c r="G5" i="59" a="1"/>
  <c r="G5" i="59" s="1"/>
  <c r="W5" i="58" a="1"/>
  <c r="W5" i="58" s="1"/>
  <c r="Q6" i="57" a="1"/>
  <c r="Q6" i="57" s="1"/>
  <c r="D6" i="57" a="1"/>
  <c r="D6" i="57" s="1"/>
  <c r="T4" i="57" a="1"/>
  <c r="T4" i="57" s="1"/>
  <c r="I4" i="57" a="1"/>
  <c r="I4" i="57" s="1"/>
  <c r="W7" i="56" a="1"/>
  <c r="W7" i="56" s="1"/>
  <c r="O7" i="56" a="1"/>
  <c r="O7" i="56" s="1"/>
  <c r="G7" i="56" a="1"/>
  <c r="G7" i="56" s="1"/>
  <c r="V6" i="56" a="1"/>
  <c r="V6" i="56" s="1"/>
  <c r="R6" i="56" a="1"/>
  <c r="R6" i="56" s="1"/>
  <c r="N6" i="56" a="1"/>
  <c r="N6" i="56" s="1"/>
  <c r="J6" i="56" a="1"/>
  <c r="J6" i="56" s="1"/>
  <c r="F6" i="56" a="1"/>
  <c r="F6" i="56" s="1"/>
  <c r="U5" i="56" a="1"/>
  <c r="U5" i="56" s="1"/>
  <c r="M5" i="56" a="1"/>
  <c r="M5" i="56" s="1"/>
  <c r="E5" i="56" a="1"/>
  <c r="E5" i="56" s="1"/>
  <c r="U4" i="56" a="1"/>
  <c r="U4" i="56" s="1"/>
  <c r="Q4" i="56" a="1"/>
  <c r="Q4" i="56" s="1"/>
  <c r="M4" i="56" a="1"/>
  <c r="M4" i="56" s="1"/>
  <c r="I4" i="56" a="1"/>
  <c r="I4" i="56" s="1"/>
  <c r="E4" i="56" a="1"/>
  <c r="E4" i="56" s="1"/>
  <c r="W6" i="59" a="1"/>
  <c r="W6" i="59" s="1"/>
  <c r="G6" i="59" a="1"/>
  <c r="G6" i="59" s="1"/>
  <c r="F5" i="59" a="1"/>
  <c r="F5" i="59" s="1"/>
  <c r="S7" i="58" a="1"/>
  <c r="S7" i="58" s="1"/>
  <c r="P6" i="58" a="1"/>
  <c r="P6" i="58" s="1"/>
  <c r="V5" i="58" a="1"/>
  <c r="V5" i="58" s="1"/>
  <c r="S4" i="58" a="1"/>
  <c r="S4" i="58" s="1"/>
  <c r="K5" i="57" a="1"/>
  <c r="K5" i="57" s="1"/>
  <c r="S4" i="57" a="1"/>
  <c r="S4" i="57" s="1"/>
  <c r="V7" i="56" a="1"/>
  <c r="V7" i="56" s="1"/>
  <c r="N7" i="56" a="1"/>
  <c r="N7" i="56" s="1"/>
  <c r="F7" i="56" a="1"/>
  <c r="F7" i="56" s="1"/>
  <c r="T5" i="56" a="1"/>
  <c r="T5" i="56" s="1"/>
  <c r="L5" i="56" a="1"/>
  <c r="L5" i="56" s="1"/>
  <c r="D5" i="56" a="1"/>
  <c r="D5" i="56" s="1"/>
  <c r="W8" i="55" a="1"/>
  <c r="W8" i="55" s="1"/>
  <c r="R8" i="55" a="1"/>
  <c r="R8" i="55" s="1"/>
  <c r="K8" i="55" a="1"/>
  <c r="K8" i="55" s="1"/>
  <c r="E8" i="55" a="1"/>
  <c r="E8" i="55" s="1"/>
  <c r="S7" i="55" a="1"/>
  <c r="S7" i="55" s="1"/>
  <c r="L7" i="55" a="1"/>
  <c r="L7" i="55" s="1"/>
  <c r="D7" i="55" a="1"/>
  <c r="D7" i="55" s="1"/>
  <c r="R5" i="55" a="1"/>
  <c r="R5" i="55" s="1"/>
  <c r="J5" i="55" a="1"/>
  <c r="J5" i="55" s="1"/>
  <c r="O4" i="55" a="1"/>
  <c r="O4" i="55" s="1"/>
  <c r="I4" i="59" a="1"/>
  <c r="I4" i="59" s="1"/>
  <c r="R7" i="58" a="1"/>
  <c r="R7" i="58" s="1"/>
  <c r="Q5" i="58" a="1"/>
  <c r="Q5" i="58" s="1"/>
  <c r="R4" i="58" a="1"/>
  <c r="R4" i="58" s="1"/>
  <c r="O6" i="57" a="1"/>
  <c r="O6" i="57" s="1"/>
  <c r="I5" i="57" a="1"/>
  <c r="I5" i="57" s="1"/>
  <c r="Q4" i="57" a="1"/>
  <c r="Q4" i="57" s="1"/>
  <c r="F4" i="57" a="1"/>
  <c r="F4" i="57" s="1"/>
  <c r="U7" i="56" a="1"/>
  <c r="U7" i="56" s="1"/>
  <c r="M7" i="56" a="1"/>
  <c r="M7" i="56" s="1"/>
  <c r="E7" i="56" a="1"/>
  <c r="E7" i="56" s="1"/>
  <c r="U6" i="56" a="1"/>
  <c r="U6" i="56" s="1"/>
  <c r="Q6" i="56" a="1"/>
  <c r="Q6" i="56" s="1"/>
  <c r="M6" i="56" a="1"/>
  <c r="M6" i="56" s="1"/>
  <c r="I6" i="56" a="1"/>
  <c r="I6" i="56" s="1"/>
  <c r="E6" i="56" a="1"/>
  <c r="E6" i="56" s="1"/>
  <c r="S5" i="56" a="1"/>
  <c r="S5" i="56" s="1"/>
  <c r="K5" i="56" a="1"/>
  <c r="K5" i="56" s="1"/>
  <c r="T4" i="56" a="1"/>
  <c r="T4" i="56" s="1"/>
  <c r="P4" i="56" a="1"/>
  <c r="P4" i="56" s="1"/>
  <c r="L4" i="56" a="1"/>
  <c r="L4" i="56" s="1"/>
  <c r="H4" i="56" a="1"/>
  <c r="H4" i="56" s="1"/>
  <c r="D4" i="56" a="1"/>
  <c r="D4" i="56" s="1"/>
  <c r="Q8" i="55" a="1"/>
  <c r="Q8" i="55" s="1"/>
  <c r="D8" i="55" a="1"/>
  <c r="D8" i="55" s="1"/>
  <c r="S6" i="59" a="1"/>
  <c r="S6" i="59" s="1"/>
  <c r="V4" i="59" a="1"/>
  <c r="V4" i="59" s="1"/>
  <c r="E4" i="59" a="1"/>
  <c r="E4" i="59" s="1"/>
  <c r="K7" i="58" a="1"/>
  <c r="K7" i="58" s="1"/>
  <c r="L6" i="58" a="1"/>
  <c r="L6" i="58" s="1"/>
  <c r="P5" i="58" a="1"/>
  <c r="P5" i="58" s="1"/>
  <c r="N4" i="58" a="1"/>
  <c r="N4" i="58" s="1"/>
  <c r="L6" i="57" a="1"/>
  <c r="L6" i="57" s="1"/>
  <c r="V5" i="57" a="1"/>
  <c r="V5" i="57" s="1"/>
  <c r="E5" i="57" a="1"/>
  <c r="E5" i="57" s="1"/>
  <c r="O4" i="57" a="1"/>
  <c r="O4" i="57" s="1"/>
  <c r="T7" i="56" a="1"/>
  <c r="T7" i="56" s="1"/>
  <c r="L7" i="56" a="1"/>
  <c r="L7" i="56" s="1"/>
  <c r="D7" i="56" a="1"/>
  <c r="D7" i="56" s="1"/>
  <c r="R5" i="56" a="1"/>
  <c r="R5" i="56" s="1"/>
  <c r="J5" i="56" a="1"/>
  <c r="J5" i="56" s="1"/>
  <c r="V8" i="55" a="1"/>
  <c r="V8" i="55" s="1"/>
  <c r="P8" i="55" a="1"/>
  <c r="P8" i="55" s="1"/>
  <c r="J8" i="55" a="1"/>
  <c r="J8" i="55" s="1"/>
  <c r="J7" i="55" a="1"/>
  <c r="J7" i="55" s="1"/>
  <c r="P5" i="55" a="1"/>
  <c r="P5" i="55" s="1"/>
  <c r="H5" i="55" a="1"/>
  <c r="H5" i="55" s="1"/>
  <c r="R4" i="55" a="1"/>
  <c r="R4" i="55" s="1"/>
  <c r="I4" i="55" a="1"/>
  <c r="I4" i="55" s="1"/>
  <c r="G8" i="55" a="1"/>
  <c r="G8" i="55" s="1"/>
  <c r="O7" i="55" a="1"/>
  <c r="O7" i="55" s="1"/>
  <c r="V6" i="55" a="1"/>
  <c r="V6" i="55" s="1"/>
  <c r="N6" i="55" a="1"/>
  <c r="N6" i="55" s="1"/>
  <c r="F6" i="55" a="1"/>
  <c r="F6" i="55" s="1"/>
  <c r="O5" i="55" a="1"/>
  <c r="O5" i="55" s="1"/>
  <c r="V4" i="55" a="1"/>
  <c r="V4" i="55" s="1"/>
  <c r="M4" i="55" a="1"/>
  <c r="M4" i="55" s="1"/>
  <c r="N11" i="54" a="1"/>
  <c r="N11" i="54" s="1"/>
  <c r="F11" i="54" a="1"/>
  <c r="F11" i="54" s="1"/>
  <c r="I10" i="54" a="1"/>
  <c r="I10" i="54" s="1"/>
  <c r="T9" i="54" a="1"/>
  <c r="T9" i="54" s="1"/>
  <c r="N9" i="54" a="1"/>
  <c r="N9" i="54" s="1"/>
  <c r="H9" i="54" a="1"/>
  <c r="H9" i="54" s="1"/>
  <c r="J8" i="54" a="1"/>
  <c r="J8" i="54" s="1"/>
  <c r="M7" i="54" a="1"/>
  <c r="M7" i="54" s="1"/>
  <c r="E7" i="54" a="1"/>
  <c r="E7" i="54" s="1"/>
  <c r="U6" i="54" a="1"/>
  <c r="U6" i="54" s="1"/>
  <c r="Q6" i="54" a="1"/>
  <c r="Q6" i="54" s="1"/>
  <c r="M6" i="54" a="1"/>
  <c r="M6" i="54" s="1"/>
  <c r="I6" i="54" a="1"/>
  <c r="I6" i="54" s="1"/>
  <c r="E6" i="54" a="1"/>
  <c r="E6" i="54" s="1"/>
  <c r="S5" i="54" a="1"/>
  <c r="S5" i="54" s="1"/>
  <c r="K5" i="54" a="1"/>
  <c r="K5" i="54" s="1"/>
  <c r="T4" i="54" a="1"/>
  <c r="T4" i="54" s="1"/>
  <c r="P4" i="54" a="1"/>
  <c r="P4" i="54" s="1"/>
  <c r="J4" i="54" a="1"/>
  <c r="J4" i="54" s="1"/>
  <c r="D4" i="54" a="1"/>
  <c r="D4" i="54" s="1"/>
  <c r="K10" i="53" a="1"/>
  <c r="K10" i="53" s="1"/>
  <c r="E10" i="53" a="1"/>
  <c r="E10" i="53" s="1"/>
  <c r="O9" i="53" a="1"/>
  <c r="O9" i="53" s="1"/>
  <c r="I9" i="53" a="1"/>
  <c r="I9" i="53" s="1"/>
  <c r="O8" i="53" a="1"/>
  <c r="O8" i="53" s="1"/>
  <c r="F8" i="55" a="1"/>
  <c r="F8" i="55" s="1"/>
  <c r="M7" i="55" a="1"/>
  <c r="M7" i="55" s="1"/>
  <c r="U6" i="55" a="1"/>
  <c r="U6" i="55" s="1"/>
  <c r="M6" i="55" a="1"/>
  <c r="M6" i="55" s="1"/>
  <c r="E6" i="55" a="1"/>
  <c r="E6" i="55" s="1"/>
  <c r="M5" i="55" a="1"/>
  <c r="M5" i="55" s="1"/>
  <c r="U4" i="55" a="1"/>
  <c r="U4" i="55" s="1"/>
  <c r="L4" i="55" a="1"/>
  <c r="L4" i="55" s="1"/>
  <c r="E4" i="55" a="1"/>
  <c r="E4" i="55" s="1"/>
  <c r="K7" i="55" a="1"/>
  <c r="K7" i="55" s="1"/>
  <c r="T6" i="55" a="1"/>
  <c r="T6" i="55" s="1"/>
  <c r="L6" i="55" a="1"/>
  <c r="L6" i="55" s="1"/>
  <c r="D6" i="55" a="1"/>
  <c r="D6" i="55" s="1"/>
  <c r="K5" i="55" a="1"/>
  <c r="K5" i="55" s="1"/>
  <c r="T4" i="55" a="1"/>
  <c r="T4" i="55" s="1"/>
  <c r="K4" i="55" a="1"/>
  <c r="K4" i="55" s="1"/>
  <c r="S11" i="54" a="1"/>
  <c r="S11" i="54" s="1"/>
  <c r="L11" i="54" a="1"/>
  <c r="L11" i="54" s="1"/>
  <c r="D11" i="54" a="1"/>
  <c r="D11" i="54" s="1"/>
  <c r="H10" i="54" a="1"/>
  <c r="H10" i="54" s="1"/>
  <c r="S9" i="54" a="1"/>
  <c r="S9" i="54" s="1"/>
  <c r="M9" i="54" a="1"/>
  <c r="M9" i="54" s="1"/>
  <c r="F9" i="54" a="1"/>
  <c r="F9" i="54" s="1"/>
  <c r="I8" i="54" a="1"/>
  <c r="I8" i="54" s="1"/>
  <c r="D8" i="54" a="1"/>
  <c r="D8" i="54" s="1"/>
  <c r="S7" i="54" a="1"/>
  <c r="S7" i="54" s="1"/>
  <c r="K7" i="54" a="1"/>
  <c r="K7" i="54" s="1"/>
  <c r="T6" i="54" a="1"/>
  <c r="T6" i="54" s="1"/>
  <c r="P6" i="54" a="1"/>
  <c r="P6" i="54" s="1"/>
  <c r="L6" i="54" a="1"/>
  <c r="L6" i="54" s="1"/>
  <c r="H6" i="54" a="1"/>
  <c r="H6" i="54" s="1"/>
  <c r="D6" i="54" a="1"/>
  <c r="D6" i="54" s="1"/>
  <c r="Q5" i="54" a="1"/>
  <c r="Q5" i="54" s="1"/>
  <c r="I5" i="54" a="1"/>
  <c r="I5" i="54" s="1"/>
  <c r="W4" i="54" a="1"/>
  <c r="W4" i="54" s="1"/>
  <c r="S4" i="54" a="1"/>
  <c r="S4" i="54" s="1"/>
  <c r="N4" i="54" a="1"/>
  <c r="N4" i="54" s="1"/>
  <c r="V10" i="53" a="1"/>
  <c r="V10" i="53" s="1"/>
  <c r="P10" i="53" a="1"/>
  <c r="P10" i="53" s="1"/>
  <c r="S9" i="53" a="1"/>
  <c r="S9" i="53" s="1"/>
  <c r="W7" i="55" a="1"/>
  <c r="W7" i="55" s="1"/>
  <c r="I7" i="55" a="1"/>
  <c r="I7" i="55" s="1"/>
  <c r="S6" i="55" a="1"/>
  <c r="S6" i="55" s="1"/>
  <c r="K6" i="55" a="1"/>
  <c r="K6" i="55" s="1"/>
  <c r="I5" i="55" a="1"/>
  <c r="I5" i="55" s="1"/>
  <c r="S4" i="55" a="1"/>
  <c r="S4" i="55" s="1"/>
  <c r="J4" i="55" a="1"/>
  <c r="J4" i="55" s="1"/>
  <c r="D4" i="55" a="1"/>
  <c r="D4" i="55" s="1"/>
  <c r="R11" i="54" a="1"/>
  <c r="R11" i="54" s="1"/>
  <c r="K11" i="54" a="1"/>
  <c r="K11" i="54" s="1"/>
  <c r="T10" i="54" a="1"/>
  <c r="T10" i="54" s="1"/>
  <c r="P10" i="54" a="1"/>
  <c r="P10" i="54" s="1"/>
  <c r="L10" i="54" a="1"/>
  <c r="L10" i="54" s="1"/>
  <c r="G10" i="54" a="1"/>
  <c r="G10" i="54" s="1"/>
  <c r="R9" i="54" a="1"/>
  <c r="R9" i="54" s="1"/>
  <c r="L9" i="54" a="1"/>
  <c r="L9" i="54" s="1"/>
  <c r="E9" i="54" a="1"/>
  <c r="E9" i="54" s="1"/>
  <c r="U8" i="54" a="1"/>
  <c r="U8" i="54" s="1"/>
  <c r="Q8" i="54" a="1"/>
  <c r="Q8" i="54" s="1"/>
  <c r="M8" i="54" a="1"/>
  <c r="M8" i="54" s="1"/>
  <c r="H8" i="54" a="1"/>
  <c r="H8" i="54" s="1"/>
  <c r="R7" i="54" a="1"/>
  <c r="R7" i="54" s="1"/>
  <c r="J7" i="54" a="1"/>
  <c r="J7" i="54" s="1"/>
  <c r="P5" i="54" a="1"/>
  <c r="P5" i="54" s="1"/>
  <c r="H5" i="54" a="1"/>
  <c r="H5" i="54" s="1"/>
  <c r="H4" i="54" a="1"/>
  <c r="H4" i="54" s="1"/>
  <c r="O10" i="53" a="1"/>
  <c r="O10" i="53" s="1"/>
  <c r="I10" i="53" a="1"/>
  <c r="I10" i="53" s="1"/>
  <c r="R9" i="53" a="1"/>
  <c r="R9" i="53" s="1"/>
  <c r="G7" i="55" a="1"/>
  <c r="G7" i="55" s="1"/>
  <c r="R6" i="55" a="1"/>
  <c r="R6" i="55" s="1"/>
  <c r="J6" i="55" a="1"/>
  <c r="J6" i="55" s="1"/>
  <c r="W5" i="55" a="1"/>
  <c r="W5" i="55" s="1"/>
  <c r="G5" i="55" a="1"/>
  <c r="G5" i="55" s="1"/>
  <c r="Q11" i="54" a="1"/>
  <c r="Q11" i="54" s="1"/>
  <c r="J11" i="54" a="1"/>
  <c r="J11" i="54" s="1"/>
  <c r="K10" i="54" a="1"/>
  <c r="K10" i="54" s="1"/>
  <c r="W9" i="54" a="1"/>
  <c r="W9" i="54" s="1"/>
  <c r="K9" i="54" a="1"/>
  <c r="K9" i="54" s="1"/>
  <c r="D9" i="54" a="1"/>
  <c r="D9" i="54" s="1"/>
  <c r="L8" i="54" a="1"/>
  <c r="L8" i="54" s="1"/>
  <c r="W7" i="54" a="1"/>
  <c r="W7" i="54" s="1"/>
  <c r="Q7" i="54" a="1"/>
  <c r="Q7" i="54" s="1"/>
  <c r="I7" i="54" a="1"/>
  <c r="I7" i="54" s="1"/>
  <c r="W6" i="54" a="1"/>
  <c r="W6" i="54" s="1"/>
  <c r="S6" i="54" a="1"/>
  <c r="S6" i="54" s="1"/>
  <c r="O6" i="54" a="1"/>
  <c r="O6" i="54" s="1"/>
  <c r="K6" i="54" a="1"/>
  <c r="K6" i="54" s="1"/>
  <c r="G6" i="54" a="1"/>
  <c r="G6" i="54" s="1"/>
  <c r="W5" i="54" a="1"/>
  <c r="W5" i="54" s="1"/>
  <c r="O5" i="54" a="1"/>
  <c r="O5" i="54" s="1"/>
  <c r="G5" i="54" a="1"/>
  <c r="G5" i="54" s="1"/>
  <c r="V4" i="54" a="1"/>
  <c r="V4" i="54" s="1"/>
  <c r="R4" i="54" a="1"/>
  <c r="R4" i="54" s="1"/>
  <c r="M4" i="54" a="1"/>
  <c r="M4" i="54" s="1"/>
  <c r="G4" i="54" a="1"/>
  <c r="G4" i="54" s="1"/>
  <c r="T7" i="55" a="1"/>
  <c r="T7" i="55" s="1"/>
  <c r="E7" i="55" a="1"/>
  <c r="E7" i="55" s="1"/>
  <c r="Q6" i="55" a="1"/>
  <c r="Q6" i="55" s="1"/>
  <c r="I6" i="55" a="1"/>
  <c r="I6" i="55" s="1"/>
  <c r="U5" i="55" a="1"/>
  <c r="U5" i="55" s="1"/>
  <c r="E5" i="55" a="1"/>
  <c r="E5" i="55" s="1"/>
  <c r="W11" i="54" a="1"/>
  <c r="W11" i="54" s="1"/>
  <c r="I11" i="54" a="1"/>
  <c r="I11" i="54" s="1"/>
  <c r="W10" i="54" a="1"/>
  <c r="W10" i="54" s="1"/>
  <c r="S10" i="54" a="1"/>
  <c r="S10" i="54" s="1"/>
  <c r="O10" i="54" a="1"/>
  <c r="O10" i="54" s="1"/>
  <c r="F10" i="54" a="1"/>
  <c r="F10" i="54" s="1"/>
  <c r="V9" i="54" a="1"/>
  <c r="V9" i="54" s="1"/>
  <c r="Q9" i="54" a="1"/>
  <c r="Q9" i="54" s="1"/>
  <c r="J9" i="54" a="1"/>
  <c r="J9" i="54" s="1"/>
  <c r="T8" i="54" a="1"/>
  <c r="T8" i="54" s="1"/>
  <c r="P8" i="54" a="1"/>
  <c r="P8" i="54" s="1"/>
  <c r="G8" i="54" a="1"/>
  <c r="G8" i="54" s="1"/>
  <c r="P7" i="54" a="1"/>
  <c r="P7" i="54" s="1"/>
  <c r="H7" i="54" a="1"/>
  <c r="H7" i="54" s="1"/>
  <c r="V5" i="54" a="1"/>
  <c r="V5" i="54" s="1"/>
  <c r="N5" i="54" a="1"/>
  <c r="N5" i="54" s="1"/>
  <c r="F5" i="54" a="1"/>
  <c r="F5" i="54" s="1"/>
  <c r="F4" i="54" a="1"/>
  <c r="F4" i="54" s="1"/>
  <c r="T10" i="53" a="1"/>
  <c r="T10" i="53" s="1"/>
  <c r="G10" i="53" a="1"/>
  <c r="G10" i="53" s="1"/>
  <c r="V9" i="53" a="1"/>
  <c r="V9" i="53" s="1"/>
  <c r="Q9" i="53" a="1"/>
  <c r="Q9" i="53" s="1"/>
  <c r="L9" i="53" a="1"/>
  <c r="L9" i="53" s="1"/>
  <c r="R7" i="55" a="1"/>
  <c r="R7" i="55" s="1"/>
  <c r="P6" i="55" a="1"/>
  <c r="P6" i="55" s="1"/>
  <c r="H6" i="55" a="1"/>
  <c r="H6" i="55" s="1"/>
  <c r="S5" i="55" a="1"/>
  <c r="S5" i="55" s="1"/>
  <c r="V11" i="54" a="1"/>
  <c r="V11" i="54" s="1"/>
  <c r="P11" i="54" a="1"/>
  <c r="P11" i="54" s="1"/>
  <c r="H11" i="54" a="1"/>
  <c r="H11" i="54" s="1"/>
  <c r="J10" i="54" a="1"/>
  <c r="J10" i="54" s="1"/>
  <c r="P9" i="54" a="1"/>
  <c r="P9" i="54" s="1"/>
  <c r="K8" i="54" a="1"/>
  <c r="K8" i="54" s="1"/>
  <c r="V7" i="54" a="1"/>
  <c r="V7" i="54" s="1"/>
  <c r="O7" i="54" a="1"/>
  <c r="O7" i="54" s="1"/>
  <c r="G7" i="54" a="1"/>
  <c r="G7" i="54" s="1"/>
  <c r="V6" i="54" a="1"/>
  <c r="V6" i="54" s="1"/>
  <c r="R6" i="54" a="1"/>
  <c r="R6" i="54" s="1"/>
  <c r="N6" i="54" a="1"/>
  <c r="N6" i="54" s="1"/>
  <c r="J6" i="54" a="1"/>
  <c r="J6" i="54" s="1"/>
  <c r="F6" i="54" a="1"/>
  <c r="F6" i="54" s="1"/>
  <c r="U5" i="54" a="1"/>
  <c r="U5" i="54" s="1"/>
  <c r="M5" i="54" a="1"/>
  <c r="M5" i="54" s="1"/>
  <c r="E5" i="54" a="1"/>
  <c r="E5" i="54" s="1"/>
  <c r="U4" i="54" a="1"/>
  <c r="U4" i="54" s="1"/>
  <c r="Q4" i="54" a="1"/>
  <c r="Q4" i="54" s="1"/>
  <c r="L4" i="54" a="1"/>
  <c r="L4" i="54" s="1"/>
  <c r="E4" i="54" a="1"/>
  <c r="E4" i="54" s="1"/>
  <c r="S10" i="53" a="1"/>
  <c r="S10" i="53" s="1"/>
  <c r="M10" i="53" a="1"/>
  <c r="M10" i="53" s="1"/>
  <c r="F10" i="53" a="1"/>
  <c r="F10" i="53" s="1"/>
  <c r="N4" i="55" a="1"/>
  <c r="N4" i="55" s="1"/>
  <c r="V10" i="54" a="1"/>
  <c r="V10" i="54" s="1"/>
  <c r="E10" i="54" a="1"/>
  <c r="E10" i="54" s="1"/>
  <c r="G9" i="54" a="1"/>
  <c r="G9" i="54" s="1"/>
  <c r="L7" i="54" a="1"/>
  <c r="L7" i="54" s="1"/>
  <c r="R5" i="54" a="1"/>
  <c r="R5" i="54" s="1"/>
  <c r="R10" i="53" a="1"/>
  <c r="R10" i="53" s="1"/>
  <c r="N9" i="53" a="1"/>
  <c r="N9" i="53" s="1"/>
  <c r="G9" i="53" a="1"/>
  <c r="G9" i="53" s="1"/>
  <c r="G8" i="53" a="1"/>
  <c r="G8" i="53" s="1"/>
  <c r="J7" i="53" a="1"/>
  <c r="J7" i="53" s="1"/>
  <c r="O6" i="53" a="1"/>
  <c r="O6" i="53" s="1"/>
  <c r="J6" i="53" a="1"/>
  <c r="J6" i="53" s="1"/>
  <c r="V5" i="53" a="1"/>
  <c r="V5" i="53" s="1"/>
  <c r="P5" i="53" a="1"/>
  <c r="P5" i="53" s="1"/>
  <c r="H5" i="53" a="1"/>
  <c r="H5" i="53" s="1"/>
  <c r="R4" i="53" a="1"/>
  <c r="R4" i="53" s="1"/>
  <c r="I4" i="53" a="1"/>
  <c r="I4" i="53" s="1"/>
  <c r="P8" i="52" a="1"/>
  <c r="P8" i="52" s="1"/>
  <c r="H8" i="52" a="1"/>
  <c r="H8" i="52" s="1"/>
  <c r="U7" i="52" a="1"/>
  <c r="U7" i="52" s="1"/>
  <c r="M7" i="52" a="1"/>
  <c r="M7" i="52" s="1"/>
  <c r="E7" i="52" a="1"/>
  <c r="E7" i="52" s="1"/>
  <c r="R6" i="52" a="1"/>
  <c r="R6" i="52" s="1"/>
  <c r="J6" i="52" a="1"/>
  <c r="J6" i="52" s="1"/>
  <c r="P5" i="52" a="1"/>
  <c r="P5" i="52" s="1"/>
  <c r="H5" i="52" a="1"/>
  <c r="H5" i="52" s="1"/>
  <c r="U4" i="52" a="1"/>
  <c r="U4" i="52" s="1"/>
  <c r="M4" i="52" a="1"/>
  <c r="M4" i="52" s="1"/>
  <c r="E4" i="52" a="1"/>
  <c r="E4" i="52" s="1"/>
  <c r="R6" i="51" a="1"/>
  <c r="R6" i="51" s="1"/>
  <c r="J6" i="51" a="1"/>
  <c r="J6" i="51" s="1"/>
  <c r="W5" i="51" a="1"/>
  <c r="W5" i="51" s="1"/>
  <c r="O5" i="51" a="1"/>
  <c r="O5" i="51" s="1"/>
  <c r="H5" i="51" a="1"/>
  <c r="H5" i="51" s="1"/>
  <c r="U4" i="51" a="1"/>
  <c r="U4" i="51" s="1"/>
  <c r="M4" i="51" a="1"/>
  <c r="M4" i="51" s="1"/>
  <c r="E4" i="51" a="1"/>
  <c r="E4" i="51" s="1"/>
  <c r="Q6" i="50" a="1"/>
  <c r="Q6" i="50" s="1"/>
  <c r="I6" i="50" a="1"/>
  <c r="I6" i="50" s="1"/>
  <c r="V5" i="50" a="1"/>
  <c r="V5" i="50" s="1"/>
  <c r="O5" i="50" a="1"/>
  <c r="O5" i="50" s="1"/>
  <c r="G5" i="50" a="1"/>
  <c r="G5" i="50" s="1"/>
  <c r="T4" i="50" a="1"/>
  <c r="T4" i="50" s="1"/>
  <c r="L4" i="50" a="1"/>
  <c r="L4" i="50" s="1"/>
  <c r="D4" i="50" a="1"/>
  <c r="D4" i="50" s="1"/>
  <c r="V7" i="49" a="1"/>
  <c r="V7" i="49" s="1"/>
  <c r="N7" i="49" a="1"/>
  <c r="N7" i="49" s="1"/>
  <c r="F7" i="49" a="1"/>
  <c r="F7" i="49" s="1"/>
  <c r="S6" i="49" a="1"/>
  <c r="S6" i="49" s="1"/>
  <c r="K6" i="49" a="1"/>
  <c r="K6" i="49" s="1"/>
  <c r="P5" i="49" a="1"/>
  <c r="P5" i="49" s="1"/>
  <c r="H5" i="49" a="1"/>
  <c r="H5" i="49" s="1"/>
  <c r="U4" i="49" a="1"/>
  <c r="U4" i="49" s="1"/>
  <c r="M4" i="49" a="1"/>
  <c r="M4" i="49" s="1"/>
  <c r="E4" i="49" a="1"/>
  <c r="E4" i="49" s="1"/>
  <c r="P7" i="48" a="1"/>
  <c r="P7" i="48" s="1"/>
  <c r="H7" i="48" a="1"/>
  <c r="H7" i="48" s="1"/>
  <c r="U6" i="48" a="1"/>
  <c r="U6" i="48" s="1"/>
  <c r="N6" i="48" a="1"/>
  <c r="N6" i="48" s="1"/>
  <c r="W6" i="55" a="1"/>
  <c r="W6" i="55" s="1"/>
  <c r="F4" i="55" a="1"/>
  <c r="F4" i="55" s="1"/>
  <c r="U11" i="54" a="1"/>
  <c r="U11" i="54" s="1"/>
  <c r="U10" i="54" a="1"/>
  <c r="U10" i="54" s="1"/>
  <c r="D10" i="54" a="1"/>
  <c r="D10" i="54" s="1"/>
  <c r="F7" i="54" a="1"/>
  <c r="F7" i="54" s="1"/>
  <c r="L5" i="54" a="1"/>
  <c r="L5" i="54" s="1"/>
  <c r="O4" i="54" a="1"/>
  <c r="O4" i="54" s="1"/>
  <c r="Q10" i="53" a="1"/>
  <c r="Q10" i="53" s="1"/>
  <c r="W9" i="53" a="1"/>
  <c r="W9" i="53" s="1"/>
  <c r="F9" i="53" a="1"/>
  <c r="F9" i="53" s="1"/>
  <c r="U8" i="53" a="1"/>
  <c r="U8" i="53" s="1"/>
  <c r="P8" i="53" a="1"/>
  <c r="P8" i="53" s="1"/>
  <c r="K8" i="53" a="1"/>
  <c r="K8" i="53" s="1"/>
  <c r="V7" i="53" a="1"/>
  <c r="V7" i="53" s="1"/>
  <c r="Q7" i="53" a="1"/>
  <c r="Q7" i="53" s="1"/>
  <c r="I7" i="53" a="1"/>
  <c r="I7" i="53" s="1"/>
  <c r="W6" i="53" a="1"/>
  <c r="W6" i="53" s="1"/>
  <c r="S6" i="53" a="1"/>
  <c r="S6" i="53" s="1"/>
  <c r="N6" i="53" a="1"/>
  <c r="N6" i="53" s="1"/>
  <c r="E6" i="53" a="1"/>
  <c r="E6" i="53" s="1"/>
  <c r="U5" i="53" a="1"/>
  <c r="U5" i="53" s="1"/>
  <c r="O5" i="53" a="1"/>
  <c r="O5" i="53" s="1"/>
  <c r="G5" i="53" a="1"/>
  <c r="G5" i="53" s="1"/>
  <c r="V4" i="53" a="1"/>
  <c r="V4" i="53" s="1"/>
  <c r="M4" i="53" a="1"/>
  <c r="M4" i="53" s="1"/>
  <c r="W8" i="52" a="1"/>
  <c r="W8" i="52" s="1"/>
  <c r="O8" i="52" a="1"/>
  <c r="O8" i="52" s="1"/>
  <c r="G8" i="52" a="1"/>
  <c r="G8" i="52" s="1"/>
  <c r="T7" i="52" a="1"/>
  <c r="T7" i="52" s="1"/>
  <c r="L7" i="52" a="1"/>
  <c r="L7" i="52" s="1"/>
  <c r="D7" i="52" a="1"/>
  <c r="D7" i="52" s="1"/>
  <c r="Q6" i="52" a="1"/>
  <c r="Q6" i="52" s="1"/>
  <c r="I6" i="52" a="1"/>
  <c r="I6" i="52" s="1"/>
  <c r="W5" i="52" a="1"/>
  <c r="W5" i="52" s="1"/>
  <c r="O5" i="52" a="1"/>
  <c r="O5" i="52" s="1"/>
  <c r="G5" i="52" a="1"/>
  <c r="G5" i="52" s="1"/>
  <c r="T4" i="52" a="1"/>
  <c r="T4" i="52" s="1"/>
  <c r="L4" i="52" a="1"/>
  <c r="L4" i="52" s="1"/>
  <c r="D4" i="52" a="1"/>
  <c r="D4" i="52" s="1"/>
  <c r="Q6" i="51" a="1"/>
  <c r="Q6" i="51" s="1"/>
  <c r="I6" i="51" a="1"/>
  <c r="I6" i="51" s="1"/>
  <c r="V5" i="51" a="1"/>
  <c r="V5" i="51" s="1"/>
  <c r="N5" i="51" a="1"/>
  <c r="N5" i="51" s="1"/>
  <c r="G5" i="51" a="1"/>
  <c r="G5" i="51" s="1"/>
  <c r="T4" i="51" a="1"/>
  <c r="T4" i="51" s="1"/>
  <c r="L4" i="51" a="1"/>
  <c r="L4" i="51" s="1"/>
  <c r="D4" i="51" a="1"/>
  <c r="D4" i="51" s="1"/>
  <c r="P6" i="50" a="1"/>
  <c r="P6" i="50" s="1"/>
  <c r="H6" i="50" a="1"/>
  <c r="H6" i="50" s="1"/>
  <c r="U5" i="50" a="1"/>
  <c r="U5" i="50" s="1"/>
  <c r="N5" i="50" a="1"/>
  <c r="N5" i="50" s="1"/>
  <c r="F5" i="50" a="1"/>
  <c r="F5" i="50" s="1"/>
  <c r="S4" i="50" a="1"/>
  <c r="S4" i="50" s="1"/>
  <c r="K4" i="50" a="1"/>
  <c r="K4" i="50" s="1"/>
  <c r="U7" i="49" a="1"/>
  <c r="U7" i="49" s="1"/>
  <c r="M7" i="49" a="1"/>
  <c r="M7" i="49" s="1"/>
  <c r="E7" i="49" a="1"/>
  <c r="E7" i="49" s="1"/>
  <c r="R6" i="49" a="1"/>
  <c r="R6" i="49" s="1"/>
  <c r="J6" i="49" a="1"/>
  <c r="J6" i="49" s="1"/>
  <c r="W5" i="49" a="1"/>
  <c r="W5" i="49" s="1"/>
  <c r="O5" i="49" a="1"/>
  <c r="O5" i="49" s="1"/>
  <c r="G5" i="49" a="1"/>
  <c r="G5" i="49" s="1"/>
  <c r="T4" i="49" a="1"/>
  <c r="T4" i="49" s="1"/>
  <c r="L4" i="49" a="1"/>
  <c r="L4" i="49" s="1"/>
  <c r="D4" i="49" a="1"/>
  <c r="D4" i="49" s="1"/>
  <c r="W7" i="48" a="1"/>
  <c r="W7" i="48" s="1"/>
  <c r="O7" i="48" a="1"/>
  <c r="O7" i="48" s="1"/>
  <c r="G7" i="48" a="1"/>
  <c r="G7" i="48" s="1"/>
  <c r="T6" i="48" a="1"/>
  <c r="T6" i="48" s="1"/>
  <c r="O6" i="55" a="1"/>
  <c r="O6" i="55" s="1"/>
  <c r="T11" i="54" a="1"/>
  <c r="T11" i="54" s="1"/>
  <c r="R10" i="54" a="1"/>
  <c r="R10" i="54" s="1"/>
  <c r="W8" i="54" a="1"/>
  <c r="W8" i="54" s="1"/>
  <c r="F8" i="54" a="1"/>
  <c r="F8" i="54" s="1"/>
  <c r="D7" i="54" a="1"/>
  <c r="D7" i="54" s="1"/>
  <c r="J5" i="54" a="1"/>
  <c r="J5" i="54" s="1"/>
  <c r="K4" i="54" a="1"/>
  <c r="K4" i="54" s="1"/>
  <c r="N10" i="53" a="1"/>
  <c r="N10" i="53" s="1"/>
  <c r="M9" i="53" a="1"/>
  <c r="M9" i="53" s="1"/>
  <c r="E9" i="53" a="1"/>
  <c r="E9" i="53" s="1"/>
  <c r="F8" i="53" a="1"/>
  <c r="F8" i="53" s="1"/>
  <c r="P7" i="53" a="1"/>
  <c r="P7" i="53" s="1"/>
  <c r="H7" i="53" a="1"/>
  <c r="H7" i="53" s="1"/>
  <c r="R6" i="53" a="1"/>
  <c r="R6" i="53" s="1"/>
  <c r="I6" i="53" a="1"/>
  <c r="I6" i="53" s="1"/>
  <c r="T5" i="53" a="1"/>
  <c r="T5" i="53" s="1"/>
  <c r="N5" i="53" a="1"/>
  <c r="N5" i="53" s="1"/>
  <c r="F5" i="53" a="1"/>
  <c r="F5" i="53" s="1"/>
  <c r="Q4" i="53" a="1"/>
  <c r="Q4" i="53" s="1"/>
  <c r="H4" i="53" a="1"/>
  <c r="H4" i="53" s="1"/>
  <c r="V8" i="52" a="1"/>
  <c r="V8" i="52" s="1"/>
  <c r="N8" i="52" a="1"/>
  <c r="N8" i="52" s="1"/>
  <c r="F8" i="52" a="1"/>
  <c r="F8" i="52" s="1"/>
  <c r="S7" i="52" a="1"/>
  <c r="S7" i="52" s="1"/>
  <c r="K7" i="52" a="1"/>
  <c r="K7" i="52" s="1"/>
  <c r="P6" i="52" a="1"/>
  <c r="P6" i="52" s="1"/>
  <c r="H6" i="52" a="1"/>
  <c r="H6" i="52" s="1"/>
  <c r="V5" i="52" a="1"/>
  <c r="V5" i="52" s="1"/>
  <c r="N5" i="52" a="1"/>
  <c r="N5" i="52" s="1"/>
  <c r="F5" i="52" a="1"/>
  <c r="F5" i="52" s="1"/>
  <c r="S4" i="52" a="1"/>
  <c r="S4" i="52" s="1"/>
  <c r="K4" i="52" a="1"/>
  <c r="K4" i="52" s="1"/>
  <c r="P6" i="51" a="1"/>
  <c r="P6" i="51" s="1"/>
  <c r="H6" i="51" a="1"/>
  <c r="H6" i="51" s="1"/>
  <c r="U5" i="51" a="1"/>
  <c r="U5" i="51" s="1"/>
  <c r="M5" i="51" a="1"/>
  <c r="M5" i="51" s="1"/>
  <c r="F5" i="51" a="1"/>
  <c r="F5" i="51" s="1"/>
  <c r="S4" i="51" a="1"/>
  <c r="S4" i="51" s="1"/>
  <c r="K4" i="51" a="1"/>
  <c r="K4" i="51" s="1"/>
  <c r="W6" i="50" a="1"/>
  <c r="W6" i="50" s="1"/>
  <c r="O6" i="50" a="1"/>
  <c r="O6" i="50" s="1"/>
  <c r="G6" i="50" a="1"/>
  <c r="G6" i="50" s="1"/>
  <c r="T5" i="50" a="1"/>
  <c r="T5" i="50" s="1"/>
  <c r="M5" i="50" a="1"/>
  <c r="M5" i="50" s="1"/>
  <c r="E5" i="50" a="1"/>
  <c r="E5" i="50" s="1"/>
  <c r="R4" i="50" a="1"/>
  <c r="R4" i="50" s="1"/>
  <c r="J4" i="50" a="1"/>
  <c r="J4" i="50" s="1"/>
  <c r="T7" i="49" a="1"/>
  <c r="T7" i="49" s="1"/>
  <c r="L7" i="49" a="1"/>
  <c r="L7" i="49" s="1"/>
  <c r="D7" i="49" a="1"/>
  <c r="D7" i="49" s="1"/>
  <c r="Q6" i="49" a="1"/>
  <c r="Q6" i="49" s="1"/>
  <c r="I6" i="49" a="1"/>
  <c r="I6" i="49" s="1"/>
  <c r="V5" i="49" a="1"/>
  <c r="V5" i="49" s="1"/>
  <c r="N5" i="49" a="1"/>
  <c r="N5" i="49" s="1"/>
  <c r="F5" i="49" a="1"/>
  <c r="F5" i="49" s="1"/>
  <c r="S4" i="49" a="1"/>
  <c r="S4" i="49" s="1"/>
  <c r="K4" i="49" a="1"/>
  <c r="K4" i="49" s="1"/>
  <c r="V7" i="48" a="1"/>
  <c r="V7" i="48" s="1"/>
  <c r="N7" i="48" a="1"/>
  <c r="N7" i="48" s="1"/>
  <c r="F7" i="48" a="1"/>
  <c r="F7" i="48" s="1"/>
  <c r="S6" i="48" a="1"/>
  <c r="S6" i="48" s="1"/>
  <c r="G6" i="55" a="1"/>
  <c r="G6" i="55" s="1"/>
  <c r="O11" i="54" a="1"/>
  <c r="O11" i="54" s="1"/>
  <c r="Q10" i="54" a="1"/>
  <c r="Q10" i="54" s="1"/>
  <c r="U9" i="54" a="1"/>
  <c r="U9" i="54" s="1"/>
  <c r="V8" i="54" a="1"/>
  <c r="V8" i="54" s="1"/>
  <c r="E8" i="54" a="1"/>
  <c r="E8" i="54" s="1"/>
  <c r="D5" i="54" a="1"/>
  <c r="D5" i="54" s="1"/>
  <c r="I4" i="54" a="1"/>
  <c r="I4" i="54" s="1"/>
  <c r="L10" i="53" a="1"/>
  <c r="L10" i="53" s="1"/>
  <c r="U9" i="53" a="1"/>
  <c r="U9" i="53" s="1"/>
  <c r="D9" i="53" a="1"/>
  <c r="D9" i="53" s="1"/>
  <c r="T8" i="53" a="1"/>
  <c r="T8" i="53" s="1"/>
  <c r="J8" i="53" a="1"/>
  <c r="J8" i="53" s="1"/>
  <c r="E8" i="53" a="1"/>
  <c r="E8" i="53" s="1"/>
  <c r="U7" i="53" a="1"/>
  <c r="U7" i="53" s="1"/>
  <c r="O7" i="53" a="1"/>
  <c r="O7" i="53" s="1"/>
  <c r="G7" i="53" a="1"/>
  <c r="G7" i="53" s="1"/>
  <c r="V6" i="53" a="1"/>
  <c r="V6" i="53" s="1"/>
  <c r="M6" i="53" a="1"/>
  <c r="M6" i="53" s="1"/>
  <c r="D6" i="53" a="1"/>
  <c r="D6" i="53" s="1"/>
  <c r="M5" i="53" a="1"/>
  <c r="M5" i="53" s="1"/>
  <c r="E5" i="53" a="1"/>
  <c r="E5" i="53" s="1"/>
  <c r="U4" i="53" a="1"/>
  <c r="U4" i="53" s="1"/>
  <c r="L4" i="53" a="1"/>
  <c r="L4" i="53" s="1"/>
  <c r="G4" i="53" a="1"/>
  <c r="G4" i="53" s="1"/>
  <c r="U8" i="52" a="1"/>
  <c r="U8" i="52" s="1"/>
  <c r="M8" i="52" a="1"/>
  <c r="M8" i="52" s="1"/>
  <c r="E8" i="52" a="1"/>
  <c r="E8" i="52" s="1"/>
  <c r="R7" i="52" a="1"/>
  <c r="R7" i="52" s="1"/>
  <c r="J7" i="52" a="1"/>
  <c r="J7" i="52" s="1"/>
  <c r="W6" i="52" a="1"/>
  <c r="W6" i="52" s="1"/>
  <c r="O6" i="52" a="1"/>
  <c r="O6" i="52" s="1"/>
  <c r="U5" i="52" a="1"/>
  <c r="U5" i="52" s="1"/>
  <c r="M5" i="52" a="1"/>
  <c r="M5" i="52" s="1"/>
  <c r="E5" i="52" a="1"/>
  <c r="E5" i="52" s="1"/>
  <c r="R4" i="52" a="1"/>
  <c r="R4" i="52" s="1"/>
  <c r="J4" i="52" a="1"/>
  <c r="J4" i="52" s="1"/>
  <c r="W6" i="51" a="1"/>
  <c r="W6" i="51" s="1"/>
  <c r="O6" i="51" a="1"/>
  <c r="O6" i="51" s="1"/>
  <c r="G6" i="51" a="1"/>
  <c r="G6" i="51" s="1"/>
  <c r="T5" i="51" a="1"/>
  <c r="T5" i="51" s="1"/>
  <c r="L5" i="51" a="1"/>
  <c r="L5" i="51" s="1"/>
  <c r="E5" i="51" a="1"/>
  <c r="E5" i="51" s="1"/>
  <c r="R4" i="51" a="1"/>
  <c r="R4" i="51" s="1"/>
  <c r="J4" i="51" a="1"/>
  <c r="J4" i="51" s="1"/>
  <c r="V6" i="50" a="1"/>
  <c r="V6" i="50" s="1"/>
  <c r="N6" i="50" a="1"/>
  <c r="N6" i="50" s="1"/>
  <c r="F6" i="50" a="1"/>
  <c r="F6" i="50" s="1"/>
  <c r="S5" i="50" a="1"/>
  <c r="S5" i="50" s="1"/>
  <c r="L5" i="50" a="1"/>
  <c r="L5" i="50" s="1"/>
  <c r="D5" i="50" a="1"/>
  <c r="D5" i="50" s="1"/>
  <c r="Q4" i="50" a="1"/>
  <c r="Q4" i="50" s="1"/>
  <c r="I4" i="50" a="1"/>
  <c r="I4" i="50" s="1"/>
  <c r="S7" i="49" a="1"/>
  <c r="S7" i="49" s="1"/>
  <c r="K7" i="49" a="1"/>
  <c r="K7" i="49" s="1"/>
  <c r="P6" i="49" a="1"/>
  <c r="P6" i="49" s="1"/>
  <c r="H6" i="49" a="1"/>
  <c r="H6" i="49" s="1"/>
  <c r="U5" i="49" a="1"/>
  <c r="U5" i="49" s="1"/>
  <c r="M5" i="49" a="1"/>
  <c r="M5" i="49" s="1"/>
  <c r="E5" i="49" a="1"/>
  <c r="E5" i="49" s="1"/>
  <c r="R4" i="49" a="1"/>
  <c r="R4" i="49" s="1"/>
  <c r="J4" i="49" a="1"/>
  <c r="J4" i="49" s="1"/>
  <c r="U7" i="48" a="1"/>
  <c r="U7" i="48" s="1"/>
  <c r="M7" i="48" a="1"/>
  <c r="M7" i="48" s="1"/>
  <c r="M11" i="54" a="1"/>
  <c r="M11" i="54" s="1"/>
  <c r="N10" i="54" a="1"/>
  <c r="N10" i="54" s="1"/>
  <c r="S8" i="54" a="1"/>
  <c r="S8" i="54" s="1"/>
  <c r="J10" i="53" a="1"/>
  <c r="J10" i="53" s="1"/>
  <c r="T9" i="53" a="1"/>
  <c r="T9" i="53" s="1"/>
  <c r="K9" i="53" a="1"/>
  <c r="K9" i="53" s="1"/>
  <c r="S8" i="53" a="1"/>
  <c r="S8" i="53" s="1"/>
  <c r="N8" i="53" a="1"/>
  <c r="N8" i="53" s="1"/>
  <c r="I8" i="53" a="1"/>
  <c r="I8" i="53" s="1"/>
  <c r="T7" i="53" a="1"/>
  <c r="T7" i="53" s="1"/>
  <c r="N7" i="53" a="1"/>
  <c r="N7" i="53" s="1"/>
  <c r="F7" i="53" a="1"/>
  <c r="F7" i="53" s="1"/>
  <c r="Q6" i="53" a="1"/>
  <c r="Q6" i="53" s="1"/>
  <c r="H6" i="53" a="1"/>
  <c r="H6" i="53" s="1"/>
  <c r="S5" i="53" a="1"/>
  <c r="S5" i="53" s="1"/>
  <c r="L5" i="53" a="1"/>
  <c r="L5" i="53" s="1"/>
  <c r="D5" i="53" a="1"/>
  <c r="D5" i="53" s="1"/>
  <c r="P4" i="53" a="1"/>
  <c r="P4" i="53" s="1"/>
  <c r="K4" i="53" a="1"/>
  <c r="K4" i="53" s="1"/>
  <c r="F4" i="53" a="1"/>
  <c r="F4" i="53" s="1"/>
  <c r="T8" i="52" a="1"/>
  <c r="T8" i="52" s="1"/>
  <c r="L8" i="52" a="1"/>
  <c r="L8" i="52" s="1"/>
  <c r="D8" i="52" a="1"/>
  <c r="D8" i="52" s="1"/>
  <c r="Q7" i="52" a="1"/>
  <c r="Q7" i="52" s="1"/>
  <c r="I7" i="52" a="1"/>
  <c r="I7" i="52" s="1"/>
  <c r="V6" i="52" a="1"/>
  <c r="V6" i="52" s="1"/>
  <c r="N6" i="52" a="1"/>
  <c r="N6" i="52" s="1"/>
  <c r="G6" i="52" a="1"/>
  <c r="G6" i="52" s="1"/>
  <c r="T5" i="52" a="1"/>
  <c r="T5" i="52" s="1"/>
  <c r="L5" i="52" a="1"/>
  <c r="L5" i="52" s="1"/>
  <c r="D5" i="52" a="1"/>
  <c r="D5" i="52" s="1"/>
  <c r="Q4" i="52" a="1"/>
  <c r="Q4" i="52" s="1"/>
  <c r="I4" i="52" a="1"/>
  <c r="I4" i="52" s="1"/>
  <c r="V6" i="51" a="1"/>
  <c r="V6" i="51" s="1"/>
  <c r="N6" i="51" a="1"/>
  <c r="N6" i="51" s="1"/>
  <c r="F6" i="51" a="1"/>
  <c r="F6" i="51" s="1"/>
  <c r="S5" i="51" a="1"/>
  <c r="S5" i="51" s="1"/>
  <c r="K5" i="51" a="1"/>
  <c r="K5" i="51" s="1"/>
  <c r="D5" i="51" a="1"/>
  <c r="D5" i="51" s="1"/>
  <c r="Q4" i="51" a="1"/>
  <c r="Q4" i="51" s="1"/>
  <c r="I4" i="51" a="1"/>
  <c r="I4" i="51" s="1"/>
  <c r="U6" i="50" a="1"/>
  <c r="U6" i="50" s="1"/>
  <c r="M6" i="50" a="1"/>
  <c r="M6" i="50" s="1"/>
  <c r="E6" i="50" a="1"/>
  <c r="E6" i="50" s="1"/>
  <c r="R5" i="50" a="1"/>
  <c r="R5" i="50" s="1"/>
  <c r="K5" i="50" a="1"/>
  <c r="K5" i="50" s="1"/>
  <c r="P4" i="50" a="1"/>
  <c r="P4" i="50" s="1"/>
  <c r="H4" i="50" a="1"/>
  <c r="H4" i="50" s="1"/>
  <c r="R7" i="49" a="1"/>
  <c r="R7" i="49" s="1"/>
  <c r="J7" i="49" a="1"/>
  <c r="J7" i="49" s="1"/>
  <c r="W6" i="49" a="1"/>
  <c r="W6" i="49" s="1"/>
  <c r="O6" i="49" a="1"/>
  <c r="O6" i="49" s="1"/>
  <c r="G6" i="49" a="1"/>
  <c r="G6" i="49" s="1"/>
  <c r="T5" i="49" a="1"/>
  <c r="T5" i="49" s="1"/>
  <c r="L5" i="49" a="1"/>
  <c r="L5" i="49" s="1"/>
  <c r="D5" i="49" a="1"/>
  <c r="D5" i="49" s="1"/>
  <c r="Q4" i="49" a="1"/>
  <c r="Q4" i="49" s="1"/>
  <c r="I4" i="49" a="1"/>
  <c r="I4" i="49" s="1"/>
  <c r="L8" i="55" a="1"/>
  <c r="L8" i="55" s="1"/>
  <c r="Q5" i="55" a="1"/>
  <c r="Q5" i="55" s="1"/>
  <c r="G11" i="54" a="1"/>
  <c r="G11" i="54" s="1"/>
  <c r="M10" i="54" a="1"/>
  <c r="M10" i="54" s="1"/>
  <c r="O9" i="54" a="1"/>
  <c r="O9" i="54" s="1"/>
  <c r="R8" i="54" a="1"/>
  <c r="R8" i="54" s="1"/>
  <c r="U7" i="54" a="1"/>
  <c r="U7" i="54" s="1"/>
  <c r="H10" i="53" a="1"/>
  <c r="H10" i="53" s="1"/>
  <c r="J9" i="53" a="1"/>
  <c r="J9" i="53" s="1"/>
  <c r="W8" i="53" a="1"/>
  <c r="W8" i="53" s="1"/>
  <c r="M8" i="53" a="1"/>
  <c r="M8" i="53" s="1"/>
  <c r="D8" i="53" a="1"/>
  <c r="D8" i="53" s="1"/>
  <c r="S7" i="53" a="1"/>
  <c r="S7" i="53" s="1"/>
  <c r="M7" i="53" a="1"/>
  <c r="M7" i="53" s="1"/>
  <c r="E7" i="53" a="1"/>
  <c r="E7" i="53" s="1"/>
  <c r="U6" i="53" a="1"/>
  <c r="U6" i="53" s="1"/>
  <c r="L6" i="53" a="1"/>
  <c r="L6" i="53" s="1"/>
  <c r="K5" i="53" a="1"/>
  <c r="K5" i="53" s="1"/>
  <c r="T4" i="53" a="1"/>
  <c r="T4" i="53" s="1"/>
  <c r="O4" i="53" a="1"/>
  <c r="O4" i="53" s="1"/>
  <c r="E4" i="53" a="1"/>
  <c r="E4" i="53" s="1"/>
  <c r="S8" i="52" a="1"/>
  <c r="S8" i="52" s="1"/>
  <c r="K8" i="52" a="1"/>
  <c r="K8" i="52" s="1"/>
  <c r="P7" i="52" a="1"/>
  <c r="P7" i="52" s="1"/>
  <c r="H7" i="52" a="1"/>
  <c r="H7" i="52" s="1"/>
  <c r="U6" i="52" a="1"/>
  <c r="U6" i="52" s="1"/>
  <c r="M6" i="52" a="1"/>
  <c r="M6" i="52" s="1"/>
  <c r="F6" i="52" a="1"/>
  <c r="F6" i="52" s="1"/>
  <c r="S5" i="52" a="1"/>
  <c r="S5" i="52" s="1"/>
  <c r="K5" i="52" a="1"/>
  <c r="K5" i="52" s="1"/>
  <c r="P4" i="52" a="1"/>
  <c r="P4" i="52" s="1"/>
  <c r="H4" i="52" a="1"/>
  <c r="H4" i="52" s="1"/>
  <c r="U6" i="51" a="1"/>
  <c r="U6" i="51" s="1"/>
  <c r="M6" i="51" a="1"/>
  <c r="M6" i="51" s="1"/>
  <c r="E6" i="51" a="1"/>
  <c r="E6" i="51" s="1"/>
  <c r="R5" i="51" a="1"/>
  <c r="R5" i="51" s="1"/>
  <c r="P4" i="51" a="1"/>
  <c r="P4" i="51" s="1"/>
  <c r="H4" i="51" a="1"/>
  <c r="H4" i="51" s="1"/>
  <c r="T6" i="50" a="1"/>
  <c r="T6" i="50" s="1"/>
  <c r="L6" i="50" a="1"/>
  <c r="L6" i="50" s="1"/>
  <c r="D6" i="50" a="1"/>
  <c r="D6" i="50" s="1"/>
  <c r="Q5" i="50" a="1"/>
  <c r="Q5" i="50" s="1"/>
  <c r="J5" i="50" a="1"/>
  <c r="J5" i="50" s="1"/>
  <c r="W4" i="50" a="1"/>
  <c r="W4" i="50" s="1"/>
  <c r="O4" i="50" a="1"/>
  <c r="O4" i="50" s="1"/>
  <c r="G4" i="50" a="1"/>
  <c r="G4" i="50" s="1"/>
  <c r="Q7" i="49" a="1"/>
  <c r="Q7" i="49" s="1"/>
  <c r="I7" i="49" a="1"/>
  <c r="I7" i="49" s="1"/>
  <c r="V6" i="49" a="1"/>
  <c r="V6" i="49" s="1"/>
  <c r="N6" i="49" a="1"/>
  <c r="N6" i="49" s="1"/>
  <c r="F6" i="49" a="1"/>
  <c r="F6" i="49" s="1"/>
  <c r="S5" i="49" a="1"/>
  <c r="S5" i="49" s="1"/>
  <c r="K5" i="49" a="1"/>
  <c r="K5" i="49" s="1"/>
  <c r="P4" i="49" a="1"/>
  <c r="P4" i="49" s="1"/>
  <c r="H4" i="49" a="1"/>
  <c r="H4" i="49" s="1"/>
  <c r="S7" i="48" a="1"/>
  <c r="S7" i="48" s="1"/>
  <c r="K7" i="48" a="1"/>
  <c r="K7" i="48" s="1"/>
  <c r="I6" i="48" a="1"/>
  <c r="I6" i="48" s="1"/>
  <c r="V5" i="48" a="1"/>
  <c r="V5" i="48" s="1"/>
  <c r="E11" i="54" a="1"/>
  <c r="E11" i="54" s="1"/>
  <c r="O8" i="54" a="1"/>
  <c r="O8" i="54" s="1"/>
  <c r="T7" i="54" a="1"/>
  <c r="T7" i="54" s="1"/>
  <c r="W10" i="53" a="1"/>
  <c r="W10" i="53" s="1"/>
  <c r="R8" i="53" a="1"/>
  <c r="R8" i="53" s="1"/>
  <c r="H8" i="53" a="1"/>
  <c r="H8" i="53" s="1"/>
  <c r="L7" i="53" a="1"/>
  <c r="L7" i="53" s="1"/>
  <c r="D7" i="53" a="1"/>
  <c r="D7" i="53" s="1"/>
  <c r="P6" i="53" a="1"/>
  <c r="P6" i="53" s="1"/>
  <c r="G6" i="53" a="1"/>
  <c r="G6" i="53" s="1"/>
  <c r="W5" i="53" a="1"/>
  <c r="W5" i="53" s="1"/>
  <c r="R5" i="53" a="1"/>
  <c r="R5" i="53" s="1"/>
  <c r="J5" i="53" a="1"/>
  <c r="J5" i="53" s="1"/>
  <c r="S4" i="53" a="1"/>
  <c r="S4" i="53" s="1"/>
  <c r="J4" i="53" a="1"/>
  <c r="J4" i="53" s="1"/>
  <c r="R8" i="52" a="1"/>
  <c r="R8" i="52" s="1"/>
  <c r="J8" i="52" a="1"/>
  <c r="J8" i="52" s="1"/>
  <c r="W7" i="52" a="1"/>
  <c r="W7" i="52" s="1"/>
  <c r="O7" i="52" a="1"/>
  <c r="O7" i="52" s="1"/>
  <c r="G7" i="52" a="1"/>
  <c r="G7" i="52" s="1"/>
  <c r="T6" i="52" a="1"/>
  <c r="T6" i="52" s="1"/>
  <c r="L6" i="52" a="1"/>
  <c r="L6" i="52" s="1"/>
  <c r="E6" i="52" a="1"/>
  <c r="E6" i="52" s="1"/>
  <c r="R5" i="52" a="1"/>
  <c r="R5" i="52" s="1"/>
  <c r="J5" i="52" a="1"/>
  <c r="J5" i="52" s="1"/>
  <c r="W4" i="52" a="1"/>
  <c r="W4" i="52" s="1"/>
  <c r="W2" i="52" s="1"/>
  <c r="O4" i="52" a="1"/>
  <c r="O4" i="52" s="1"/>
  <c r="O2" i="52" s="1"/>
  <c r="G4" i="52" a="1"/>
  <c r="G4" i="52" s="1"/>
  <c r="T6" i="51" a="1"/>
  <c r="T6" i="51" s="1"/>
  <c r="L6" i="51" a="1"/>
  <c r="L6" i="51" s="1"/>
  <c r="D6" i="51" a="1"/>
  <c r="D6" i="51" s="1"/>
  <c r="Q5" i="51" a="1"/>
  <c r="Q5" i="51" s="1"/>
  <c r="J5" i="51" a="1"/>
  <c r="J5" i="51" s="1"/>
  <c r="W4" i="51" a="1"/>
  <c r="W4" i="51" s="1"/>
  <c r="O4" i="51" a="1"/>
  <c r="O4" i="51" s="1"/>
  <c r="G4" i="51" a="1"/>
  <c r="G4" i="51" s="1"/>
  <c r="S6" i="50" a="1"/>
  <c r="S6" i="50" s="1"/>
  <c r="K6" i="50" a="1"/>
  <c r="K6" i="50" s="1"/>
  <c r="P5" i="50" a="1"/>
  <c r="P5" i="50" s="1"/>
  <c r="I5" i="50" a="1"/>
  <c r="I5" i="50" s="1"/>
  <c r="V4" i="50" a="1"/>
  <c r="V4" i="50" s="1"/>
  <c r="V2" i="50" s="1"/>
  <c r="N4" i="50" a="1"/>
  <c r="N4" i="50" s="1"/>
  <c r="F4" i="50" a="1"/>
  <c r="F4" i="50" s="1"/>
  <c r="P7" i="49" a="1"/>
  <c r="P7" i="49" s="1"/>
  <c r="H7" i="49" a="1"/>
  <c r="H7" i="49" s="1"/>
  <c r="U6" i="49" a="1"/>
  <c r="U6" i="49" s="1"/>
  <c r="M6" i="49" a="1"/>
  <c r="M6" i="49" s="1"/>
  <c r="E6" i="49" a="1"/>
  <c r="E6" i="49" s="1"/>
  <c r="R5" i="49" a="1"/>
  <c r="R5" i="49" s="1"/>
  <c r="J5" i="49" a="1"/>
  <c r="J5" i="49" s="1"/>
  <c r="W4" i="49" a="1"/>
  <c r="W4" i="49" s="1"/>
  <c r="O4" i="49" a="1"/>
  <c r="O4" i="49" s="1"/>
  <c r="G4" i="49" a="1"/>
  <c r="G4" i="49" s="1"/>
  <c r="Q8" i="53" a="1"/>
  <c r="Q8" i="53" s="1"/>
  <c r="T6" i="53" a="1"/>
  <c r="T6" i="53" s="1"/>
  <c r="F7" i="52" a="1"/>
  <c r="F7" i="52" s="1"/>
  <c r="N4" i="51" a="1"/>
  <c r="N4" i="51" s="1"/>
  <c r="R6" i="50" a="1"/>
  <c r="R6" i="50" s="1"/>
  <c r="M4" i="50" a="1"/>
  <c r="M4" i="50" s="1"/>
  <c r="V4" i="49" a="1"/>
  <c r="V4" i="49" s="1"/>
  <c r="L7" i="48" a="1"/>
  <c r="L7" i="48" s="1"/>
  <c r="R6" i="48" a="1"/>
  <c r="R6" i="48" s="1"/>
  <c r="H6" i="48" a="1"/>
  <c r="H6" i="48" s="1"/>
  <c r="T5" i="48" a="1"/>
  <c r="T5" i="48" s="1"/>
  <c r="L5" i="48" a="1"/>
  <c r="L5" i="48" s="1"/>
  <c r="D5" i="48" a="1"/>
  <c r="D5" i="48" s="1"/>
  <c r="Q4" i="48" a="1"/>
  <c r="Q4" i="48" s="1"/>
  <c r="I4" i="48" a="1"/>
  <c r="I4" i="48" s="1"/>
  <c r="Q12" i="47" a="1"/>
  <c r="Q12" i="47" s="1"/>
  <c r="I12" i="47" a="1"/>
  <c r="I12" i="47" s="1"/>
  <c r="V11" i="47" a="1"/>
  <c r="V11" i="47" s="1"/>
  <c r="N11" i="47" a="1"/>
  <c r="N11" i="47" s="1"/>
  <c r="F11" i="47" a="1"/>
  <c r="F11" i="47" s="1"/>
  <c r="S10" i="47" a="1"/>
  <c r="S10" i="47" s="1"/>
  <c r="D10" i="47" a="1"/>
  <c r="D10" i="47" s="1"/>
  <c r="Q9" i="47" a="1"/>
  <c r="Q9" i="47" s="1"/>
  <c r="I9" i="47" a="1"/>
  <c r="I9" i="47" s="1"/>
  <c r="V8" i="47" a="1"/>
  <c r="V8" i="47" s="1"/>
  <c r="N8" i="47" a="1"/>
  <c r="N8" i="47" s="1"/>
  <c r="F8" i="47" a="1"/>
  <c r="F8" i="47" s="1"/>
  <c r="S7" i="47" a="1"/>
  <c r="S7" i="47" s="1"/>
  <c r="K7" i="47" a="1"/>
  <c r="K7" i="47" s="1"/>
  <c r="P6" i="47" a="1"/>
  <c r="P6" i="47" s="1"/>
  <c r="H6" i="47" a="1"/>
  <c r="H6" i="47" s="1"/>
  <c r="U5" i="47" a="1"/>
  <c r="U5" i="47" s="1"/>
  <c r="M5" i="47" a="1"/>
  <c r="M5" i="47" s="1"/>
  <c r="E5" i="47" a="1"/>
  <c r="E5" i="47" s="1"/>
  <c r="R4" i="47" a="1"/>
  <c r="R4" i="47" s="1"/>
  <c r="K4" i="47" a="1"/>
  <c r="K4" i="47" s="1"/>
  <c r="N7" i="54" a="1"/>
  <c r="N7" i="54" s="1"/>
  <c r="U10" i="53" a="1"/>
  <c r="U10" i="53" s="1"/>
  <c r="L8" i="53" a="1"/>
  <c r="L8" i="53" s="1"/>
  <c r="W4" i="53" a="1"/>
  <c r="W4" i="53" s="1"/>
  <c r="V4" i="52" a="1"/>
  <c r="V4" i="52" s="1"/>
  <c r="S6" i="51" a="1"/>
  <c r="S6" i="51" s="1"/>
  <c r="F4" i="51" a="1"/>
  <c r="F4" i="51" s="1"/>
  <c r="J6" i="50" a="1"/>
  <c r="J6" i="50" s="1"/>
  <c r="E4" i="50" a="1"/>
  <c r="E4" i="50" s="1"/>
  <c r="T6" i="49" a="1"/>
  <c r="T6" i="49" s="1"/>
  <c r="N4" i="49" a="1"/>
  <c r="N4" i="49" s="1"/>
  <c r="J7" i="48" a="1"/>
  <c r="J7" i="48" s="1"/>
  <c r="Q6" i="48" a="1"/>
  <c r="Q6" i="48" s="1"/>
  <c r="G6" i="48" a="1"/>
  <c r="G6" i="48" s="1"/>
  <c r="S5" i="48" a="1"/>
  <c r="S5" i="48" s="1"/>
  <c r="K5" i="48" a="1"/>
  <c r="K5" i="48" s="1"/>
  <c r="P4" i="48" a="1"/>
  <c r="P4" i="48" s="1"/>
  <c r="H4" i="48" a="1"/>
  <c r="H4" i="48" s="1"/>
  <c r="P12" i="47" a="1"/>
  <c r="P12" i="47" s="1"/>
  <c r="H12" i="47" a="1"/>
  <c r="H12" i="47" s="1"/>
  <c r="U11" i="47" a="1"/>
  <c r="U11" i="47" s="1"/>
  <c r="M11" i="47" a="1"/>
  <c r="M11" i="47" s="1"/>
  <c r="E11" i="47" a="1"/>
  <c r="E11" i="47" s="1"/>
  <c r="R10" i="47" a="1"/>
  <c r="R10" i="47" s="1"/>
  <c r="K10" i="47" a="1"/>
  <c r="K10" i="47" s="1"/>
  <c r="P9" i="47" a="1"/>
  <c r="P9" i="47" s="1"/>
  <c r="H9" i="47" a="1"/>
  <c r="H9" i="47" s="1"/>
  <c r="U8" i="47" a="1"/>
  <c r="U8" i="47" s="1"/>
  <c r="M8" i="47" a="1"/>
  <c r="M8" i="47" s="1"/>
  <c r="E8" i="47" a="1"/>
  <c r="E8" i="47" s="1"/>
  <c r="R7" i="47" a="1"/>
  <c r="R7" i="47" s="1"/>
  <c r="J7" i="47" a="1"/>
  <c r="J7" i="47" s="1"/>
  <c r="W6" i="47" a="1"/>
  <c r="W6" i="47" s="1"/>
  <c r="O6" i="47" a="1"/>
  <c r="O6" i="47" s="1"/>
  <c r="G6" i="47" a="1"/>
  <c r="G6" i="47" s="1"/>
  <c r="T5" i="47" a="1"/>
  <c r="T5" i="47" s="1"/>
  <c r="L5" i="47" a="1"/>
  <c r="L5" i="47" s="1"/>
  <c r="D5" i="47" a="1"/>
  <c r="D5" i="47" s="1"/>
  <c r="Q4" i="47" a="1"/>
  <c r="Q4" i="47" s="1"/>
  <c r="J4" i="47" a="1"/>
  <c r="J4" i="47" s="1"/>
  <c r="W4" i="55" a="1"/>
  <c r="W4" i="55" s="1"/>
  <c r="D10" i="53" a="1"/>
  <c r="D10" i="53" s="1"/>
  <c r="K6" i="53" a="1"/>
  <c r="K6" i="53" s="1"/>
  <c r="S6" i="52" a="1"/>
  <c r="S6" i="52" s="1"/>
  <c r="N4" i="52" a="1"/>
  <c r="N4" i="52" s="1"/>
  <c r="K6" i="51" a="1"/>
  <c r="K6" i="51" s="1"/>
  <c r="L6" i="49" a="1"/>
  <c r="L6" i="49" s="1"/>
  <c r="F4" i="49" a="1"/>
  <c r="F4" i="49" s="1"/>
  <c r="I7" i="48" a="1"/>
  <c r="I7" i="48" s="1"/>
  <c r="P6" i="48" a="1"/>
  <c r="P6" i="48" s="1"/>
  <c r="F6" i="48" a="1"/>
  <c r="F6" i="48" s="1"/>
  <c r="R5" i="48" a="1"/>
  <c r="R5" i="48" s="1"/>
  <c r="J5" i="48" a="1"/>
  <c r="J5" i="48" s="1"/>
  <c r="W4" i="48" a="1"/>
  <c r="W4" i="48" s="1"/>
  <c r="O4" i="48" a="1"/>
  <c r="O4" i="48" s="1"/>
  <c r="G4" i="48" a="1"/>
  <c r="G4" i="48" s="1"/>
  <c r="W12" i="47" a="1"/>
  <c r="W12" i="47" s="1"/>
  <c r="O12" i="47" a="1"/>
  <c r="O12" i="47" s="1"/>
  <c r="G12" i="47" a="1"/>
  <c r="G12" i="47" s="1"/>
  <c r="T11" i="47" a="1"/>
  <c r="T11" i="47" s="1"/>
  <c r="L11" i="47" a="1"/>
  <c r="L11" i="47" s="1"/>
  <c r="D11" i="47" a="1"/>
  <c r="D11" i="47" s="1"/>
  <c r="Q10" i="47" a="1"/>
  <c r="Q10" i="47" s="1"/>
  <c r="J10" i="47" a="1"/>
  <c r="J10" i="47" s="1"/>
  <c r="W9" i="47" a="1"/>
  <c r="W9" i="47" s="1"/>
  <c r="O9" i="47" a="1"/>
  <c r="O9" i="47" s="1"/>
  <c r="G9" i="47" a="1"/>
  <c r="G9" i="47" s="1"/>
  <c r="T8" i="47" a="1"/>
  <c r="T8" i="47" s="1"/>
  <c r="L8" i="47" a="1"/>
  <c r="L8" i="47" s="1"/>
  <c r="D8" i="47" a="1"/>
  <c r="D8" i="47" s="1"/>
  <c r="Q7" i="47" a="1"/>
  <c r="Q7" i="47" s="1"/>
  <c r="I7" i="47" a="1"/>
  <c r="I7" i="47" s="1"/>
  <c r="V6" i="47" a="1"/>
  <c r="V6" i="47" s="1"/>
  <c r="N6" i="47" a="1"/>
  <c r="N6" i="47" s="1"/>
  <c r="F6" i="47" a="1"/>
  <c r="F6" i="47" s="1"/>
  <c r="S5" i="47" a="1"/>
  <c r="S5" i="47" s="1"/>
  <c r="K5" i="47" a="1"/>
  <c r="K5" i="47" s="1"/>
  <c r="P4" i="47" a="1"/>
  <c r="P4" i="47" s="1"/>
  <c r="I4" i="47" a="1"/>
  <c r="I4" i="47" s="1"/>
  <c r="F6" i="53" a="1"/>
  <c r="F6" i="53" s="1"/>
  <c r="N4" i="53" a="1"/>
  <c r="N4" i="53" s="1"/>
  <c r="Q8" i="52" a="1"/>
  <c r="Q8" i="52" s="1"/>
  <c r="K6" i="52" a="1"/>
  <c r="K6" i="52" s="1"/>
  <c r="F4" i="52" a="1"/>
  <c r="F4" i="52" s="1"/>
  <c r="W5" i="50" a="1"/>
  <c r="W5" i="50" s="1"/>
  <c r="D6" i="49" a="1"/>
  <c r="D6" i="49" s="1"/>
  <c r="E7" i="48" a="1"/>
  <c r="E7" i="48" s="1"/>
  <c r="O6" i="48" a="1"/>
  <c r="O6" i="48" s="1"/>
  <c r="E6" i="48" a="1"/>
  <c r="E6" i="48" s="1"/>
  <c r="Q5" i="48" a="1"/>
  <c r="Q5" i="48" s="1"/>
  <c r="I5" i="48" a="1"/>
  <c r="I5" i="48" s="1"/>
  <c r="V4" i="48" a="1"/>
  <c r="V4" i="48" s="1"/>
  <c r="N4" i="48" a="1"/>
  <c r="N4" i="48" s="1"/>
  <c r="F4" i="48" a="1"/>
  <c r="F4" i="48" s="1"/>
  <c r="V12" i="47" a="1"/>
  <c r="V12" i="47" s="1"/>
  <c r="N12" i="47" a="1"/>
  <c r="N12" i="47" s="1"/>
  <c r="F12" i="47" a="1"/>
  <c r="F12" i="47" s="1"/>
  <c r="S11" i="47" a="1"/>
  <c r="S11" i="47" s="1"/>
  <c r="K11" i="47" a="1"/>
  <c r="K11" i="47" s="1"/>
  <c r="P10" i="47" a="1"/>
  <c r="P10" i="47" s="1"/>
  <c r="I10" i="47" a="1"/>
  <c r="I10" i="47" s="1"/>
  <c r="V9" i="47" a="1"/>
  <c r="V9" i="47" s="1"/>
  <c r="N9" i="47" a="1"/>
  <c r="N9" i="47" s="1"/>
  <c r="F9" i="47" a="1"/>
  <c r="F9" i="47" s="1"/>
  <c r="S8" i="47" a="1"/>
  <c r="S8" i="47" s="1"/>
  <c r="K8" i="47" a="1"/>
  <c r="K8" i="47" s="1"/>
  <c r="P7" i="47" a="1"/>
  <c r="P7" i="47" s="1"/>
  <c r="H7" i="47" a="1"/>
  <c r="H7" i="47" s="1"/>
  <c r="U6" i="47" a="1"/>
  <c r="U6" i="47" s="1"/>
  <c r="M6" i="47" a="1"/>
  <c r="M6" i="47" s="1"/>
  <c r="E6" i="47" a="1"/>
  <c r="E6" i="47" s="1"/>
  <c r="R5" i="47" a="1"/>
  <c r="R5" i="47" s="1"/>
  <c r="J5" i="47" a="1"/>
  <c r="J5" i="47" s="1"/>
  <c r="W4" i="47" a="1"/>
  <c r="W4" i="47" s="1"/>
  <c r="O4" i="47" a="1"/>
  <c r="O4" i="47" s="1"/>
  <c r="H4" i="47" a="1"/>
  <c r="H4" i="47" s="1"/>
  <c r="P9" i="53" a="1"/>
  <c r="P9" i="53" s="1"/>
  <c r="W7" i="53" a="1"/>
  <c r="W7" i="53" s="1"/>
  <c r="I8" i="52" a="1"/>
  <c r="I8" i="52" s="1"/>
  <c r="D6" i="52" a="1"/>
  <c r="D6" i="52" s="1"/>
  <c r="P5" i="51" a="1"/>
  <c r="P5" i="51" s="1"/>
  <c r="D7" i="48" a="1"/>
  <c r="D7" i="48" s="1"/>
  <c r="M6" i="48" a="1"/>
  <c r="M6" i="48" s="1"/>
  <c r="D6" i="48" a="1"/>
  <c r="D6" i="48" s="1"/>
  <c r="P5" i="48" a="1"/>
  <c r="P5" i="48" s="1"/>
  <c r="H5" i="48" a="1"/>
  <c r="H5" i="48" s="1"/>
  <c r="U4" i="48" a="1"/>
  <c r="U4" i="48" s="1"/>
  <c r="M4" i="48" a="1"/>
  <c r="M4" i="48" s="1"/>
  <c r="E4" i="48" a="1"/>
  <c r="E4" i="48" s="1"/>
  <c r="U12" i="47" a="1"/>
  <c r="U12" i="47" s="1"/>
  <c r="M12" i="47" a="1"/>
  <c r="M12" i="47" s="1"/>
  <c r="E12" i="47" a="1"/>
  <c r="E12" i="47" s="1"/>
  <c r="R11" i="47" a="1"/>
  <c r="R11" i="47" s="1"/>
  <c r="J11" i="47" a="1"/>
  <c r="J11" i="47" s="1"/>
  <c r="W10" i="47" a="1"/>
  <c r="W10" i="47" s="1"/>
  <c r="O10" i="47" a="1"/>
  <c r="O10" i="47" s="1"/>
  <c r="H10" i="47" a="1"/>
  <c r="H10" i="47" s="1"/>
  <c r="U9" i="47" a="1"/>
  <c r="U9" i="47" s="1"/>
  <c r="M9" i="47" a="1"/>
  <c r="M9" i="47" s="1"/>
  <c r="E9" i="47" a="1"/>
  <c r="E9" i="47" s="1"/>
  <c r="R8" i="47" a="1"/>
  <c r="R8" i="47" s="1"/>
  <c r="J8" i="47" a="1"/>
  <c r="J8" i="47" s="1"/>
  <c r="W7" i="47" a="1"/>
  <c r="W7" i="47" s="1"/>
  <c r="O7" i="47" a="1"/>
  <c r="O7" i="47" s="1"/>
  <c r="G7" i="47" a="1"/>
  <c r="G7" i="47" s="1"/>
  <c r="T6" i="47" a="1"/>
  <c r="T6" i="47" s="1"/>
  <c r="L6" i="47" a="1"/>
  <c r="L6" i="47" s="1"/>
  <c r="D6" i="47" a="1"/>
  <c r="D6" i="47" s="1"/>
  <c r="Q5" i="47" a="1"/>
  <c r="Q5" i="47" s="1"/>
  <c r="I5" i="47" a="1"/>
  <c r="I5" i="47" s="1"/>
  <c r="V4" i="47" a="1"/>
  <c r="V4" i="47" s="1"/>
  <c r="G4" i="47" a="1"/>
  <c r="G4" i="47" s="1"/>
  <c r="I9" i="54" a="1"/>
  <c r="I9" i="54" s="1"/>
  <c r="T5" i="54" a="1"/>
  <c r="T5" i="54" s="1"/>
  <c r="H9" i="53" a="1"/>
  <c r="H9" i="53" s="1"/>
  <c r="R7" i="53" a="1"/>
  <c r="R7" i="53" s="1"/>
  <c r="D4" i="53" a="1"/>
  <c r="D4" i="53" s="1"/>
  <c r="I5" i="51" a="1"/>
  <c r="I5" i="51" s="1"/>
  <c r="H5" i="50" a="1"/>
  <c r="H5" i="50" s="1"/>
  <c r="W7" i="49" a="1"/>
  <c r="W7" i="49" s="1"/>
  <c r="Q5" i="49" a="1"/>
  <c r="Q5" i="49" s="1"/>
  <c r="T7" i="48" a="1"/>
  <c r="T7" i="48" s="1"/>
  <c r="L6" i="48" a="1"/>
  <c r="L6" i="48" s="1"/>
  <c r="O5" i="48" a="1"/>
  <c r="O5" i="48" s="1"/>
  <c r="G5" i="48" a="1"/>
  <c r="G5" i="48" s="1"/>
  <c r="T4" i="48" a="1"/>
  <c r="T4" i="48" s="1"/>
  <c r="L4" i="48" a="1"/>
  <c r="L4" i="48" s="1"/>
  <c r="D4" i="48" a="1"/>
  <c r="D4" i="48" s="1"/>
  <c r="T12" i="47" a="1"/>
  <c r="T12" i="47" s="1"/>
  <c r="L12" i="47" a="1"/>
  <c r="L12" i="47" s="1"/>
  <c r="D12" i="47" a="1"/>
  <c r="D12" i="47" s="1"/>
  <c r="Q11" i="47" a="1"/>
  <c r="Q11" i="47" s="1"/>
  <c r="I11" i="47" a="1"/>
  <c r="I11" i="47" s="1"/>
  <c r="V10" i="47" a="1"/>
  <c r="V10" i="47" s="1"/>
  <c r="N10" i="47" a="1"/>
  <c r="N10" i="47" s="1"/>
  <c r="G10" i="47" a="1"/>
  <c r="G10" i="47" s="1"/>
  <c r="T9" i="47" a="1"/>
  <c r="T9" i="47" s="1"/>
  <c r="L9" i="47" a="1"/>
  <c r="L9" i="47" s="1"/>
  <c r="D9" i="47" a="1"/>
  <c r="D9" i="47" s="1"/>
  <c r="Q8" i="47" a="1"/>
  <c r="Q8" i="47" s="1"/>
  <c r="I8" i="47" a="1"/>
  <c r="I8" i="47" s="1"/>
  <c r="V7" i="47" a="1"/>
  <c r="V7" i="47" s="1"/>
  <c r="N7" i="47" a="1"/>
  <c r="N7" i="47" s="1"/>
  <c r="F7" i="47" a="1"/>
  <c r="F7" i="47" s="1"/>
  <c r="S6" i="47" a="1"/>
  <c r="S6" i="47" s="1"/>
  <c r="K6" i="47" a="1"/>
  <c r="K6" i="47" s="1"/>
  <c r="P5" i="47" a="1"/>
  <c r="P5" i="47" s="1"/>
  <c r="H5" i="47" a="1"/>
  <c r="H5" i="47" s="1"/>
  <c r="U4" i="47" a="1"/>
  <c r="U4" i="47" s="1"/>
  <c r="N4" i="47" a="1"/>
  <c r="N4" i="47" s="1"/>
  <c r="F4" i="47" a="1"/>
  <c r="F4" i="47" s="1"/>
  <c r="Q7" i="55" a="1"/>
  <c r="Q7" i="55" s="1"/>
  <c r="K7" i="53" a="1"/>
  <c r="K7" i="53" s="1"/>
  <c r="Q5" i="53" a="1"/>
  <c r="Q5" i="53" s="1"/>
  <c r="V7" i="52" a="1"/>
  <c r="V7" i="52" s="1"/>
  <c r="Q5" i="52" a="1"/>
  <c r="Q5" i="52" s="1"/>
  <c r="O7" i="49" a="1"/>
  <c r="O7" i="49" s="1"/>
  <c r="I5" i="49" a="1"/>
  <c r="I5" i="49" s="1"/>
  <c r="R7" i="48" a="1"/>
  <c r="R7" i="48" s="1"/>
  <c r="W6" i="48" a="1"/>
  <c r="W6" i="48" s="1"/>
  <c r="K6" i="48" a="1"/>
  <c r="K6" i="48" s="1"/>
  <c r="W5" i="48" a="1"/>
  <c r="W5" i="48" s="1"/>
  <c r="N5" i="48" a="1"/>
  <c r="N5" i="48" s="1"/>
  <c r="F5" i="48" a="1"/>
  <c r="F5" i="48" s="1"/>
  <c r="S4" i="48" a="1"/>
  <c r="S4" i="48" s="1"/>
  <c r="K4" i="48" a="1"/>
  <c r="K4" i="48" s="1"/>
  <c r="S12" i="47" a="1"/>
  <c r="S12" i="47" s="1"/>
  <c r="K12" i="47" a="1"/>
  <c r="K12" i="47" s="1"/>
  <c r="P11" i="47" a="1"/>
  <c r="P11" i="47" s="1"/>
  <c r="H11" i="47" a="1"/>
  <c r="H11" i="47" s="1"/>
  <c r="U10" i="47" a="1"/>
  <c r="U10" i="47" s="1"/>
  <c r="M10" i="47" a="1"/>
  <c r="M10" i="47" s="1"/>
  <c r="F10" i="47" a="1"/>
  <c r="F10" i="47" s="1"/>
  <c r="S9" i="47" a="1"/>
  <c r="S9" i="47" s="1"/>
  <c r="K9" i="47" a="1"/>
  <c r="K9" i="47" s="1"/>
  <c r="P8" i="47" a="1"/>
  <c r="P8" i="47" s="1"/>
  <c r="H8" i="47" a="1"/>
  <c r="H8" i="47" s="1"/>
  <c r="U7" i="47" a="1"/>
  <c r="U7" i="47" s="1"/>
  <c r="M7" i="47" a="1"/>
  <c r="M7" i="47" s="1"/>
  <c r="E7" i="47" a="1"/>
  <c r="E7" i="47" s="1"/>
  <c r="R6" i="47" a="1"/>
  <c r="R6" i="47" s="1"/>
  <c r="J6" i="47" a="1"/>
  <c r="J6" i="47" s="1"/>
  <c r="W5" i="47" a="1"/>
  <c r="W5" i="47" s="1"/>
  <c r="O5" i="47" a="1"/>
  <c r="O5" i="47" s="1"/>
  <c r="G5" i="47" a="1"/>
  <c r="G5" i="47" s="1"/>
  <c r="T4" i="47" a="1"/>
  <c r="T4" i="47" s="1"/>
  <c r="M4" i="47" a="1"/>
  <c r="M4" i="47" s="1"/>
  <c r="E4" i="47" a="1"/>
  <c r="E4" i="47" s="1"/>
  <c r="N8" i="54" a="1"/>
  <c r="N8" i="54" s="1"/>
  <c r="V8" i="53" a="1"/>
  <c r="V8" i="53" s="1"/>
  <c r="I5" i="53" a="1"/>
  <c r="I5" i="53" s="1"/>
  <c r="N7" i="52" a="1"/>
  <c r="N7" i="52" s="1"/>
  <c r="I5" i="52" a="1"/>
  <c r="I5" i="52" s="1"/>
  <c r="V4" i="51" a="1"/>
  <c r="V4" i="51" s="1"/>
  <c r="U4" i="50" a="1"/>
  <c r="U4" i="50" s="1"/>
  <c r="G7" i="49" a="1"/>
  <c r="G7" i="49" s="1"/>
  <c r="Q7" i="48" a="1"/>
  <c r="Q7" i="48" s="1"/>
  <c r="V6" i="48" a="1"/>
  <c r="V6" i="48" s="1"/>
  <c r="J6" i="48" a="1"/>
  <c r="J6" i="48" s="1"/>
  <c r="U5" i="48" a="1"/>
  <c r="U5" i="48" s="1"/>
  <c r="M5" i="48" a="1"/>
  <c r="M5" i="48" s="1"/>
  <c r="E5" i="48" a="1"/>
  <c r="E5" i="48" s="1"/>
  <c r="R4" i="48" a="1"/>
  <c r="R4" i="48" s="1"/>
  <c r="J4" i="48" a="1"/>
  <c r="J4" i="48" s="1"/>
  <c r="R12" i="47" a="1"/>
  <c r="R12" i="47" s="1"/>
  <c r="J12" i="47" a="1"/>
  <c r="J12" i="47" s="1"/>
  <c r="W11" i="47" a="1"/>
  <c r="W11" i="47" s="1"/>
  <c r="O11" i="47" a="1"/>
  <c r="O11" i="47" s="1"/>
  <c r="G11" i="47" a="1"/>
  <c r="G11" i="47" s="1"/>
  <c r="T10" i="47" a="1"/>
  <c r="T10" i="47" s="1"/>
  <c r="L10" i="47" a="1"/>
  <c r="L10" i="47" s="1"/>
  <c r="E10" i="47" a="1"/>
  <c r="E10" i="47" s="1"/>
  <c r="R9" i="47" a="1"/>
  <c r="R9" i="47" s="1"/>
  <c r="J9" i="47" a="1"/>
  <c r="J9" i="47" s="1"/>
  <c r="W8" i="47" a="1"/>
  <c r="W8" i="47" s="1"/>
  <c r="O8" i="47" a="1"/>
  <c r="O8" i="47" s="1"/>
  <c r="G8" i="47" a="1"/>
  <c r="G8" i="47" s="1"/>
  <c r="T7" i="47" a="1"/>
  <c r="T7" i="47" s="1"/>
  <c r="L7" i="47" a="1"/>
  <c r="L7" i="47" s="1"/>
  <c r="D7" i="47" a="1"/>
  <c r="D7" i="47" s="1"/>
  <c r="Q6" i="47" a="1"/>
  <c r="Q6" i="47" s="1"/>
  <c r="I6" i="47" a="1"/>
  <c r="I6" i="47" s="1"/>
  <c r="V5" i="47" a="1"/>
  <c r="V5" i="47" s="1"/>
  <c r="N5" i="47" a="1"/>
  <c r="N5" i="47" s="1"/>
  <c r="F5" i="47" a="1"/>
  <c r="F5" i="47" s="1"/>
  <c r="S4" i="47" a="1"/>
  <c r="S4" i="47" s="1"/>
  <c r="L4" i="47" a="1"/>
  <c r="L4" i="47" s="1"/>
  <c r="D4" i="47" a="1"/>
  <c r="D4" i="47" s="1"/>
  <c r="T11" i="46" a="1"/>
  <c r="T11" i="46" s="1"/>
  <c r="D11" i="46" a="1"/>
  <c r="D11" i="46" s="1"/>
  <c r="S10" i="46" a="1"/>
  <c r="S10" i="46" s="1"/>
  <c r="S9" i="46" a="1"/>
  <c r="S9" i="46" s="1"/>
  <c r="N9" i="46" a="1"/>
  <c r="N9" i="46" s="1"/>
  <c r="H9" i="46" a="1"/>
  <c r="H9" i="46" s="1"/>
  <c r="W8" i="46" a="1"/>
  <c r="W8" i="46" s="1"/>
  <c r="R8" i="46" a="1"/>
  <c r="R8" i="46" s="1"/>
  <c r="M8" i="46" a="1"/>
  <c r="M8" i="46" s="1"/>
  <c r="G8" i="46" a="1"/>
  <c r="G8" i="46" s="1"/>
  <c r="W7" i="46" a="1"/>
  <c r="W7" i="46" s="1"/>
  <c r="Q7" i="46" a="1"/>
  <c r="Q7" i="46" s="1"/>
  <c r="L7" i="46" a="1"/>
  <c r="L7" i="46" s="1"/>
  <c r="G7" i="46" a="1"/>
  <c r="G7" i="46" s="1"/>
  <c r="M6" i="46" a="1"/>
  <c r="M6" i="46" s="1"/>
  <c r="H6" i="46" a="1"/>
  <c r="H6" i="46" s="1"/>
  <c r="R5" i="46" a="1"/>
  <c r="R5" i="46" s="1"/>
  <c r="M5" i="46" a="1"/>
  <c r="M5" i="46" s="1"/>
  <c r="H5" i="46" a="1"/>
  <c r="H5" i="46" s="1"/>
  <c r="S4" i="46" a="1"/>
  <c r="S4" i="46" s="1"/>
  <c r="J4" i="46" a="1"/>
  <c r="J4" i="46" s="1"/>
  <c r="E4" i="46" a="1"/>
  <c r="E4" i="46" s="1"/>
  <c r="W9" i="45" a="1"/>
  <c r="W9" i="45" s="1"/>
  <c r="O9" i="45" a="1"/>
  <c r="O9" i="45" s="1"/>
  <c r="G9" i="45" a="1"/>
  <c r="G9" i="45" s="1"/>
  <c r="V8" i="45" a="1"/>
  <c r="V8" i="45" s="1"/>
  <c r="R8" i="45" a="1"/>
  <c r="R8" i="45" s="1"/>
  <c r="N8" i="45" a="1"/>
  <c r="N8" i="45" s="1"/>
  <c r="J8" i="45" a="1"/>
  <c r="J8" i="45" s="1"/>
  <c r="F8" i="45" a="1"/>
  <c r="F8" i="45" s="1"/>
  <c r="U7" i="45" a="1"/>
  <c r="U7" i="45" s="1"/>
  <c r="M7" i="45" a="1"/>
  <c r="M7" i="45" s="1"/>
  <c r="E7" i="45" a="1"/>
  <c r="E7" i="45" s="1"/>
  <c r="U6" i="45" a="1"/>
  <c r="U6" i="45" s="1"/>
  <c r="Q6" i="45" a="1"/>
  <c r="Q6" i="45" s="1"/>
  <c r="M6" i="45" a="1"/>
  <c r="M6" i="45" s="1"/>
  <c r="I6" i="45" a="1"/>
  <c r="I6" i="45" s="1"/>
  <c r="E6" i="45" a="1"/>
  <c r="E6" i="45" s="1"/>
  <c r="S5" i="45" a="1"/>
  <c r="S5" i="45" s="1"/>
  <c r="K5" i="45" a="1"/>
  <c r="K5" i="45" s="1"/>
  <c r="T4" i="45" a="1"/>
  <c r="T4" i="45" s="1"/>
  <c r="P4" i="45" a="1"/>
  <c r="P4" i="45" s="1"/>
  <c r="L4" i="45" a="1"/>
  <c r="L4" i="45" s="1"/>
  <c r="H4" i="45" a="1"/>
  <c r="H4" i="45" s="1"/>
  <c r="D4" i="45" a="1"/>
  <c r="D4" i="45" s="1"/>
  <c r="V7" i="44" a="1"/>
  <c r="V7" i="44" s="1"/>
  <c r="N7" i="44" a="1"/>
  <c r="N7" i="44" s="1"/>
  <c r="F7" i="44" a="1"/>
  <c r="F7" i="44" s="1"/>
  <c r="S6" i="44" a="1"/>
  <c r="S6" i="44" s="1"/>
  <c r="K6" i="44" a="1"/>
  <c r="K6" i="44" s="1"/>
  <c r="P5" i="44" a="1"/>
  <c r="P5" i="44" s="1"/>
  <c r="H5" i="44" a="1"/>
  <c r="H5" i="44" s="1"/>
  <c r="U4" i="44" a="1"/>
  <c r="U4" i="44" s="1"/>
  <c r="M4" i="44" a="1"/>
  <c r="M4" i="44" s="1"/>
  <c r="E4" i="44" a="1"/>
  <c r="E4" i="44" s="1"/>
  <c r="S11" i="46" a="1"/>
  <c r="S11" i="46" s="1"/>
  <c r="N11" i="46" a="1"/>
  <c r="N11" i="46" s="1"/>
  <c r="I11" i="46" a="1"/>
  <c r="I11" i="46" s="1"/>
  <c r="R10" i="46" a="1"/>
  <c r="R10" i="46" s="1"/>
  <c r="M10" i="46" a="1"/>
  <c r="M10" i="46" s="1"/>
  <c r="H10" i="46" a="1"/>
  <c r="H10" i="46" s="1"/>
  <c r="M9" i="46" a="1"/>
  <c r="M9" i="46" s="1"/>
  <c r="L8" i="46" a="1"/>
  <c r="L8" i="46" s="1"/>
  <c r="V7" i="46" a="1"/>
  <c r="V7" i="46" s="1"/>
  <c r="F7" i="46" a="1"/>
  <c r="F7" i="46" s="1"/>
  <c r="V6" i="46" a="1"/>
  <c r="V6" i="46" s="1"/>
  <c r="Q6" i="46" a="1"/>
  <c r="Q6" i="46" s="1"/>
  <c r="L6" i="46" a="1"/>
  <c r="L6" i="46" s="1"/>
  <c r="W5" i="46" a="1"/>
  <c r="W5" i="46" s="1"/>
  <c r="G5" i="46" a="1"/>
  <c r="G5" i="46" s="1"/>
  <c r="W4" i="46" a="1"/>
  <c r="W4" i="46" s="1"/>
  <c r="N4" i="46" a="1"/>
  <c r="N4" i="46" s="1"/>
  <c r="I4" i="46" a="1"/>
  <c r="I4" i="46" s="1"/>
  <c r="V9" i="45" a="1"/>
  <c r="V9" i="45" s="1"/>
  <c r="N9" i="45" a="1"/>
  <c r="N9" i="45" s="1"/>
  <c r="F9" i="45" a="1"/>
  <c r="F9" i="45" s="1"/>
  <c r="T7" i="45" a="1"/>
  <c r="T7" i="45" s="1"/>
  <c r="L7" i="45" a="1"/>
  <c r="L7" i="45" s="1"/>
  <c r="D7" i="45" a="1"/>
  <c r="D7" i="45" s="1"/>
  <c r="R5" i="45" a="1"/>
  <c r="R5" i="45" s="1"/>
  <c r="J5" i="45" a="1"/>
  <c r="J5" i="45" s="1"/>
  <c r="U7" i="44" a="1"/>
  <c r="U7" i="44" s="1"/>
  <c r="M7" i="44" a="1"/>
  <c r="M7" i="44" s="1"/>
  <c r="E7" i="44" a="1"/>
  <c r="E7" i="44" s="1"/>
  <c r="R6" i="44" a="1"/>
  <c r="R6" i="44" s="1"/>
  <c r="J6" i="44" a="1"/>
  <c r="J6" i="44" s="1"/>
  <c r="W5" i="44" a="1"/>
  <c r="W5" i="44" s="1"/>
  <c r="O5" i="44" a="1"/>
  <c r="O5" i="44" s="1"/>
  <c r="G5" i="44" a="1"/>
  <c r="G5" i="44" s="1"/>
  <c r="T4" i="44" a="1"/>
  <c r="T4" i="44" s="1"/>
  <c r="L4" i="44" a="1"/>
  <c r="L4" i="44" s="1"/>
  <c r="D4" i="44" a="1"/>
  <c r="D4" i="44" s="1"/>
  <c r="U8" i="43" a="1"/>
  <c r="U8" i="43" s="1"/>
  <c r="H11" i="46" a="1"/>
  <c r="H11" i="46" s="1"/>
  <c r="W10" i="46" a="1"/>
  <c r="W10" i="46" s="1"/>
  <c r="G10" i="46" a="1"/>
  <c r="G10" i="46" s="1"/>
  <c r="W9" i="46" a="1"/>
  <c r="W9" i="46" s="1"/>
  <c r="R9" i="46" a="1"/>
  <c r="R9" i="46" s="1"/>
  <c r="L9" i="46" a="1"/>
  <c r="L9" i="46" s="1"/>
  <c r="G9" i="46" a="1"/>
  <c r="G9" i="46" s="1"/>
  <c r="V8" i="46" a="1"/>
  <c r="V8" i="46" s="1"/>
  <c r="Q8" i="46" a="1"/>
  <c r="Q8" i="46" s="1"/>
  <c r="K8" i="46" a="1"/>
  <c r="K8" i="46" s="1"/>
  <c r="F8" i="46" a="1"/>
  <c r="F8" i="46" s="1"/>
  <c r="U7" i="46" a="1"/>
  <c r="U7" i="46" s="1"/>
  <c r="P7" i="46" a="1"/>
  <c r="P7" i="46" s="1"/>
  <c r="K7" i="46" a="1"/>
  <c r="K7" i="46" s="1"/>
  <c r="E7" i="46" a="1"/>
  <c r="E7" i="46" s="1"/>
  <c r="U6" i="46" a="1"/>
  <c r="U6" i="46" s="1"/>
  <c r="P6" i="46" a="1"/>
  <c r="P6" i="46" s="1"/>
  <c r="G6" i="46" a="1"/>
  <c r="G6" i="46" s="1"/>
  <c r="V5" i="46" a="1"/>
  <c r="V5" i="46" s="1"/>
  <c r="Q5" i="46" a="1"/>
  <c r="Q5" i="46" s="1"/>
  <c r="L5" i="46" a="1"/>
  <c r="L5" i="46" s="1"/>
  <c r="F5" i="46" a="1"/>
  <c r="F5" i="46" s="1"/>
  <c r="R4" i="46" a="1"/>
  <c r="R4" i="46" s="1"/>
  <c r="M4" i="46" a="1"/>
  <c r="M4" i="46" s="1"/>
  <c r="D4" i="46" a="1"/>
  <c r="D4" i="46" s="1"/>
  <c r="U9" i="45" a="1"/>
  <c r="U9" i="45" s="1"/>
  <c r="M9" i="45" a="1"/>
  <c r="M9" i="45" s="1"/>
  <c r="E9" i="45" a="1"/>
  <c r="E9" i="45" s="1"/>
  <c r="U8" i="45" a="1"/>
  <c r="U8" i="45" s="1"/>
  <c r="Q8" i="45" a="1"/>
  <c r="Q8" i="45" s="1"/>
  <c r="M8" i="45" a="1"/>
  <c r="M8" i="45" s="1"/>
  <c r="I8" i="45" a="1"/>
  <c r="I8" i="45" s="1"/>
  <c r="E8" i="45" a="1"/>
  <c r="E8" i="45" s="1"/>
  <c r="S7" i="45" a="1"/>
  <c r="S7" i="45" s="1"/>
  <c r="K7" i="45" a="1"/>
  <c r="K7" i="45" s="1"/>
  <c r="T6" i="45" a="1"/>
  <c r="T6" i="45" s="1"/>
  <c r="P6" i="45" a="1"/>
  <c r="P6" i="45" s="1"/>
  <c r="L6" i="45" a="1"/>
  <c r="L6" i="45" s="1"/>
  <c r="H6" i="45" a="1"/>
  <c r="H6" i="45" s="1"/>
  <c r="D6" i="45" a="1"/>
  <c r="D6" i="45" s="1"/>
  <c r="Q5" i="45" a="1"/>
  <c r="Q5" i="45" s="1"/>
  <c r="I5" i="45" a="1"/>
  <c r="I5" i="45" s="1"/>
  <c r="W4" i="45" a="1"/>
  <c r="W4" i="45" s="1"/>
  <c r="S4" i="45" a="1"/>
  <c r="S4" i="45" s="1"/>
  <c r="O4" i="45" a="1"/>
  <c r="O4" i="45" s="1"/>
  <c r="K4" i="45" a="1"/>
  <c r="K4" i="45" s="1"/>
  <c r="G4" i="45" a="1"/>
  <c r="G4" i="45" s="1"/>
  <c r="T7" i="44" a="1"/>
  <c r="T7" i="44" s="1"/>
  <c r="L7" i="44" a="1"/>
  <c r="L7" i="44" s="1"/>
  <c r="D7" i="44" a="1"/>
  <c r="D7" i="44" s="1"/>
  <c r="Q6" i="44" a="1"/>
  <c r="Q6" i="44" s="1"/>
  <c r="I6" i="44" a="1"/>
  <c r="I6" i="44" s="1"/>
  <c r="V5" i="44" a="1"/>
  <c r="V5" i="44" s="1"/>
  <c r="N5" i="44" a="1"/>
  <c r="N5" i="44" s="1"/>
  <c r="F5" i="44" a="1"/>
  <c r="F5" i="44" s="1"/>
  <c r="S4" i="44" a="1"/>
  <c r="S4" i="44" s="1"/>
  <c r="K4" i="44" a="1"/>
  <c r="K4" i="44" s="1"/>
  <c r="T8" i="43" a="1"/>
  <c r="T8" i="43" s="1"/>
  <c r="L8" i="43" a="1"/>
  <c r="L8" i="43" s="1"/>
  <c r="D8" i="43" a="1"/>
  <c r="D8" i="43" s="1"/>
  <c r="P7" i="43" a="1"/>
  <c r="P7" i="43" s="1"/>
  <c r="W11" i="46" a="1"/>
  <c r="W11" i="46" s="1"/>
  <c r="R11" i="46" a="1"/>
  <c r="R11" i="46" s="1"/>
  <c r="M11" i="46" a="1"/>
  <c r="M11" i="46" s="1"/>
  <c r="G11" i="46" a="1"/>
  <c r="G11" i="46" s="1"/>
  <c r="V10" i="46" a="1"/>
  <c r="V10" i="46" s="1"/>
  <c r="Q10" i="46" a="1"/>
  <c r="Q10" i="46" s="1"/>
  <c r="L10" i="46" a="1"/>
  <c r="L10" i="46" s="1"/>
  <c r="F10" i="46" a="1"/>
  <c r="F10" i="46" s="1"/>
  <c r="Q9" i="46" a="1"/>
  <c r="Q9" i="46" s="1"/>
  <c r="P8" i="46" a="1"/>
  <c r="P8" i="46" s="1"/>
  <c r="J7" i="46" a="1"/>
  <c r="J7" i="46" s="1"/>
  <c r="T6" i="46" a="1"/>
  <c r="T6" i="46" s="1"/>
  <c r="K6" i="46" a="1"/>
  <c r="K6" i="46" s="1"/>
  <c r="K5" i="46" a="1"/>
  <c r="K5" i="46" s="1"/>
  <c r="V4" i="46" a="1"/>
  <c r="V4" i="46" s="1"/>
  <c r="Q4" i="46" a="1"/>
  <c r="Q4" i="46" s="1"/>
  <c r="H4" i="46" a="1"/>
  <c r="H4" i="46" s="1"/>
  <c r="T9" i="45" a="1"/>
  <c r="T9" i="45" s="1"/>
  <c r="L9" i="45" a="1"/>
  <c r="L9" i="45" s="1"/>
  <c r="D9" i="45" a="1"/>
  <c r="D9" i="45" s="1"/>
  <c r="R7" i="45" a="1"/>
  <c r="R7" i="45" s="1"/>
  <c r="J7" i="45" a="1"/>
  <c r="J7" i="45" s="1"/>
  <c r="P5" i="45" a="1"/>
  <c r="P5" i="45" s="1"/>
  <c r="H5" i="45" a="1"/>
  <c r="H5" i="45" s="1"/>
  <c r="S7" i="44" a="1"/>
  <c r="S7" i="44" s="1"/>
  <c r="K7" i="44" a="1"/>
  <c r="K7" i="44" s="1"/>
  <c r="P6" i="44" a="1"/>
  <c r="P6" i="44" s="1"/>
  <c r="H6" i="44" a="1"/>
  <c r="H6" i="44" s="1"/>
  <c r="U5" i="44" a="1"/>
  <c r="U5" i="44" s="1"/>
  <c r="M5" i="44" a="1"/>
  <c r="M5" i="44" s="1"/>
  <c r="E5" i="44" a="1"/>
  <c r="E5" i="44" s="1"/>
  <c r="R4" i="44" a="1"/>
  <c r="R4" i="44" s="1"/>
  <c r="J4" i="44" a="1"/>
  <c r="J4" i="44" s="1"/>
  <c r="L11" i="46" a="1"/>
  <c r="L11" i="46" s="1"/>
  <c r="K10" i="46" a="1"/>
  <c r="K10" i="46" s="1"/>
  <c r="V9" i="46" a="1"/>
  <c r="V9" i="46" s="1"/>
  <c r="P9" i="46" a="1"/>
  <c r="P9" i="46" s="1"/>
  <c r="K9" i="46" a="1"/>
  <c r="K9" i="46" s="1"/>
  <c r="F9" i="46" a="1"/>
  <c r="F9" i="46" s="1"/>
  <c r="U8" i="46" a="1"/>
  <c r="U8" i="46" s="1"/>
  <c r="O8" i="46" a="1"/>
  <c r="O8" i="46" s="1"/>
  <c r="J8" i="46" a="1"/>
  <c r="J8" i="46" s="1"/>
  <c r="E8" i="46" a="1"/>
  <c r="E8" i="46" s="1"/>
  <c r="T7" i="46" a="1"/>
  <c r="T7" i="46" s="1"/>
  <c r="O7" i="46" a="1"/>
  <c r="O7" i="46" s="1"/>
  <c r="I7" i="46" a="1"/>
  <c r="I7" i="46" s="1"/>
  <c r="D7" i="46" a="1"/>
  <c r="D7" i="46" s="1"/>
  <c r="O6" i="46" a="1"/>
  <c r="O6" i="46" s="1"/>
  <c r="F6" i="46" a="1"/>
  <c r="F6" i="46" s="1"/>
  <c r="U5" i="46" a="1"/>
  <c r="U5" i="46" s="1"/>
  <c r="P5" i="46" a="1"/>
  <c r="P5" i="46" s="1"/>
  <c r="J5" i="46" a="1"/>
  <c r="J5" i="46" s="1"/>
  <c r="E5" i="46" a="1"/>
  <c r="E5" i="46" s="1"/>
  <c r="U4" i="46" a="1"/>
  <c r="U4" i="46" s="1"/>
  <c r="L4" i="46" a="1"/>
  <c r="L4" i="46" s="1"/>
  <c r="S9" i="45" a="1"/>
  <c r="S9" i="45" s="1"/>
  <c r="K9" i="45" a="1"/>
  <c r="K9" i="45" s="1"/>
  <c r="T8" i="45" a="1"/>
  <c r="T8" i="45" s="1"/>
  <c r="P8" i="45" a="1"/>
  <c r="P8" i="45" s="1"/>
  <c r="L8" i="45" a="1"/>
  <c r="L8" i="45" s="1"/>
  <c r="H8" i="45" a="1"/>
  <c r="H8" i="45" s="1"/>
  <c r="D8" i="45" a="1"/>
  <c r="D8" i="45" s="1"/>
  <c r="Q7" i="45" a="1"/>
  <c r="Q7" i="45" s="1"/>
  <c r="I7" i="45" a="1"/>
  <c r="I7" i="45" s="1"/>
  <c r="W6" i="45" a="1"/>
  <c r="W6" i="45" s="1"/>
  <c r="S6" i="45" a="1"/>
  <c r="S6" i="45" s="1"/>
  <c r="O6" i="45" a="1"/>
  <c r="O6" i="45" s="1"/>
  <c r="K6" i="45" a="1"/>
  <c r="K6" i="45" s="1"/>
  <c r="G6" i="45" a="1"/>
  <c r="G6" i="45" s="1"/>
  <c r="W5" i="45" a="1"/>
  <c r="W5" i="45" s="1"/>
  <c r="O5" i="45" a="1"/>
  <c r="O5" i="45" s="1"/>
  <c r="G5" i="45" a="1"/>
  <c r="G5" i="45" s="1"/>
  <c r="V4" i="45" a="1"/>
  <c r="V4" i="45" s="1"/>
  <c r="R4" i="45" a="1"/>
  <c r="R4" i="45" s="1"/>
  <c r="N4" i="45" a="1"/>
  <c r="N4" i="45" s="1"/>
  <c r="J4" i="45" a="1"/>
  <c r="J4" i="45" s="1"/>
  <c r="F4" i="45" a="1"/>
  <c r="F4" i="45" s="1"/>
  <c r="R7" i="44" a="1"/>
  <c r="R7" i="44" s="1"/>
  <c r="J7" i="44" a="1"/>
  <c r="J7" i="44" s="1"/>
  <c r="W6" i="44" a="1"/>
  <c r="W6" i="44" s="1"/>
  <c r="O6" i="44" a="1"/>
  <c r="O6" i="44" s="1"/>
  <c r="G6" i="44" a="1"/>
  <c r="G6" i="44" s="1"/>
  <c r="T5" i="44" a="1"/>
  <c r="T5" i="44" s="1"/>
  <c r="L5" i="44" a="1"/>
  <c r="L5" i="44" s="1"/>
  <c r="D5" i="44" a="1"/>
  <c r="D5" i="44" s="1"/>
  <c r="Q4" i="44" a="1"/>
  <c r="Q4" i="44" s="1"/>
  <c r="I4" i="44" a="1"/>
  <c r="I4" i="44" s="1"/>
  <c r="V11" i="46" a="1"/>
  <c r="V11" i="46" s="1"/>
  <c r="Q11" i="46" a="1"/>
  <c r="Q11" i="46" s="1"/>
  <c r="K11" i="46" a="1"/>
  <c r="K11" i="46" s="1"/>
  <c r="F11" i="46" a="1"/>
  <c r="F11" i="46" s="1"/>
  <c r="U10" i="46" a="1"/>
  <c r="U10" i="46" s="1"/>
  <c r="P10" i="46" a="1"/>
  <c r="P10" i="46" s="1"/>
  <c r="J10" i="46" a="1"/>
  <c r="J10" i="46" s="1"/>
  <c r="E10" i="46" a="1"/>
  <c r="E10" i="46" s="1"/>
  <c r="U9" i="46" a="1"/>
  <c r="U9" i="46" s="1"/>
  <c r="E9" i="46" a="1"/>
  <c r="E9" i="46" s="1"/>
  <c r="T8" i="46" a="1"/>
  <c r="T8" i="46" s="1"/>
  <c r="D8" i="46" a="1"/>
  <c r="D8" i="46" s="1"/>
  <c r="N7" i="46" a="1"/>
  <c r="N7" i="46" s="1"/>
  <c r="S6" i="46" a="1"/>
  <c r="S6" i="46" s="1"/>
  <c r="J6" i="46" a="1"/>
  <c r="J6" i="46" s="1"/>
  <c r="O5" i="46" a="1"/>
  <c r="O5" i="46" s="1"/>
  <c r="P4" i="46" a="1"/>
  <c r="P4" i="46" s="1"/>
  <c r="G4" i="46" a="1"/>
  <c r="G4" i="46" s="1"/>
  <c r="R9" i="45" a="1"/>
  <c r="R9" i="45" s="1"/>
  <c r="J9" i="45" a="1"/>
  <c r="J9" i="45" s="1"/>
  <c r="P7" i="45" a="1"/>
  <c r="P7" i="45" s="1"/>
  <c r="H7" i="45" a="1"/>
  <c r="H7" i="45" s="1"/>
  <c r="V5" i="45" a="1"/>
  <c r="V5" i="45" s="1"/>
  <c r="N5" i="45" a="1"/>
  <c r="N5" i="45" s="1"/>
  <c r="F5" i="45" a="1"/>
  <c r="F5" i="45" s="1"/>
  <c r="Q7" i="44" a="1"/>
  <c r="Q7" i="44" s="1"/>
  <c r="I7" i="44" a="1"/>
  <c r="I7" i="44" s="1"/>
  <c r="V6" i="44" a="1"/>
  <c r="V6" i="44" s="1"/>
  <c r="N6" i="44" a="1"/>
  <c r="N6" i="44" s="1"/>
  <c r="F6" i="44" a="1"/>
  <c r="F6" i="44" s="1"/>
  <c r="S5" i="44" a="1"/>
  <c r="S5" i="44" s="1"/>
  <c r="K5" i="44" a="1"/>
  <c r="K5" i="44" s="1"/>
  <c r="P4" i="44" a="1"/>
  <c r="P4" i="44" s="1"/>
  <c r="H4" i="44" a="1"/>
  <c r="H4" i="44" s="1"/>
  <c r="U11" i="46" a="1"/>
  <c r="U11" i="46" s="1"/>
  <c r="O11" i="46" a="1"/>
  <c r="O11" i="46" s="1"/>
  <c r="J11" i="46" a="1"/>
  <c r="J11" i="46" s="1"/>
  <c r="E11" i="46" a="1"/>
  <c r="E11" i="46" s="1"/>
  <c r="T10" i="46" a="1"/>
  <c r="T10" i="46" s="1"/>
  <c r="N10" i="46" a="1"/>
  <c r="N10" i="46" s="1"/>
  <c r="I10" i="46" a="1"/>
  <c r="I10" i="46" s="1"/>
  <c r="D10" i="46" a="1"/>
  <c r="D10" i="46" s="1"/>
  <c r="I9" i="46" a="1"/>
  <c r="I9" i="46" s="1"/>
  <c r="H8" i="46" a="1"/>
  <c r="H8" i="46" s="1"/>
  <c r="R7" i="46" a="1"/>
  <c r="R7" i="46" s="1"/>
  <c r="W6" i="46" a="1"/>
  <c r="W6" i="46" s="1"/>
  <c r="R6" i="46" a="1"/>
  <c r="R6" i="46" s="1"/>
  <c r="I6" i="46" a="1"/>
  <c r="I6" i="46" s="1"/>
  <c r="D6" i="46" a="1"/>
  <c r="D6" i="46" s="1"/>
  <c r="S5" i="46" a="1"/>
  <c r="S5" i="46" s="1"/>
  <c r="O4" i="46" a="1"/>
  <c r="O4" i="46" s="1"/>
  <c r="F4" i="46" a="1"/>
  <c r="F4" i="46" s="1"/>
  <c r="P9" i="45" a="1"/>
  <c r="P9" i="45" s="1"/>
  <c r="H9" i="45" a="1"/>
  <c r="H9" i="45" s="1"/>
  <c r="V7" i="45" a="1"/>
  <c r="V7" i="45" s="1"/>
  <c r="N7" i="45" a="1"/>
  <c r="N7" i="45" s="1"/>
  <c r="F7" i="45" a="1"/>
  <c r="F7" i="45" s="1"/>
  <c r="T5" i="45" a="1"/>
  <c r="T5" i="45" s="1"/>
  <c r="L5" i="45" a="1"/>
  <c r="L5" i="45" s="1"/>
  <c r="D5" i="45" a="1"/>
  <c r="D5" i="45" s="1"/>
  <c r="W7" i="44" a="1"/>
  <c r="W7" i="44" s="1"/>
  <c r="O7" i="44" a="1"/>
  <c r="O7" i="44" s="1"/>
  <c r="G7" i="44" a="1"/>
  <c r="G7" i="44" s="1"/>
  <c r="T6" i="44" a="1"/>
  <c r="T6" i="44" s="1"/>
  <c r="L6" i="44" a="1"/>
  <c r="L6" i="44" s="1"/>
  <c r="D6" i="44" a="1"/>
  <c r="D6" i="44" s="1"/>
  <c r="Q5" i="44" a="1"/>
  <c r="Q5" i="44" s="1"/>
  <c r="I5" i="44" a="1"/>
  <c r="I5" i="44" s="1"/>
  <c r="V4" i="44" a="1"/>
  <c r="V4" i="44" s="1"/>
  <c r="N4" i="44" a="1"/>
  <c r="N4" i="44" s="1"/>
  <c r="F4" i="44" a="1"/>
  <c r="F4" i="44" s="1"/>
  <c r="S8" i="46" a="1"/>
  <c r="S8" i="46" s="1"/>
  <c r="I5" i="46" a="1"/>
  <c r="I5" i="46" s="1"/>
  <c r="W8" i="45" a="1"/>
  <c r="W8" i="45" s="1"/>
  <c r="G7" i="45" a="1"/>
  <c r="G7" i="45" s="1"/>
  <c r="U5" i="45" a="1"/>
  <c r="U5" i="45" s="1"/>
  <c r="E4" i="45" a="1"/>
  <c r="E4" i="45" s="1"/>
  <c r="M6" i="44" a="1"/>
  <c r="M6" i="44" s="1"/>
  <c r="G4" i="44" a="1"/>
  <c r="G4" i="44" s="1"/>
  <c r="R8" i="43" a="1"/>
  <c r="R8" i="43" s="1"/>
  <c r="I8" i="43" a="1"/>
  <c r="I8" i="43" s="1"/>
  <c r="T7" i="43" a="1"/>
  <c r="T7" i="43" s="1"/>
  <c r="K7" i="43" a="1"/>
  <c r="K7" i="43" s="1"/>
  <c r="P6" i="43" a="1"/>
  <c r="P6" i="43" s="1"/>
  <c r="H6" i="43" a="1"/>
  <c r="H6" i="43" s="1"/>
  <c r="U5" i="43" a="1"/>
  <c r="U5" i="43" s="1"/>
  <c r="M5" i="43" a="1"/>
  <c r="M5" i="43" s="1"/>
  <c r="E5" i="43" a="1"/>
  <c r="E5" i="43" s="1"/>
  <c r="S4" i="43" a="1"/>
  <c r="S4" i="43" s="1"/>
  <c r="K4" i="43" a="1"/>
  <c r="K4" i="43" s="1"/>
  <c r="Q7" i="42" a="1"/>
  <c r="Q7" i="42" s="1"/>
  <c r="I7" i="42" a="1"/>
  <c r="I7" i="42" s="1"/>
  <c r="V6" i="42" a="1"/>
  <c r="V6" i="42" s="1"/>
  <c r="N6" i="42" a="1"/>
  <c r="N6" i="42" s="1"/>
  <c r="F6" i="42" a="1"/>
  <c r="F6" i="42" s="1"/>
  <c r="S5" i="42" a="1"/>
  <c r="S5" i="42" s="1"/>
  <c r="K5" i="42" a="1"/>
  <c r="K5" i="42" s="1"/>
  <c r="P4" i="42" a="1"/>
  <c r="P4" i="42" s="1"/>
  <c r="H4" i="42" a="1"/>
  <c r="H4" i="42" s="1"/>
  <c r="P7" i="41" a="1"/>
  <c r="P7" i="41" s="1"/>
  <c r="H7" i="41" a="1"/>
  <c r="H7" i="41" s="1"/>
  <c r="U6" i="41" a="1"/>
  <c r="U6" i="41" s="1"/>
  <c r="M6" i="41" a="1"/>
  <c r="M6" i="41" s="1"/>
  <c r="E6" i="41" a="1"/>
  <c r="E6" i="41" s="1"/>
  <c r="R5" i="41" a="1"/>
  <c r="R5" i="41" s="1"/>
  <c r="J5" i="41" a="1"/>
  <c r="J5" i="41" s="1"/>
  <c r="W4" i="41" a="1"/>
  <c r="W4" i="41" s="1"/>
  <c r="O4" i="41" a="1"/>
  <c r="O4" i="41" s="1"/>
  <c r="H4" i="41" a="1"/>
  <c r="H4" i="41" s="1"/>
  <c r="U7" i="40" a="1"/>
  <c r="U7" i="40" s="1"/>
  <c r="M7" i="40" a="1"/>
  <c r="M7" i="40" s="1"/>
  <c r="E7" i="40" a="1"/>
  <c r="E7" i="40" s="1"/>
  <c r="R6" i="40" a="1"/>
  <c r="R6" i="40" s="1"/>
  <c r="J6" i="40" a="1"/>
  <c r="J6" i="40" s="1"/>
  <c r="W5" i="40" a="1"/>
  <c r="W5" i="40" s="1"/>
  <c r="O5" i="40" a="1"/>
  <c r="O5" i="40" s="1"/>
  <c r="G5" i="40" a="1"/>
  <c r="G5" i="40" s="1"/>
  <c r="T4" i="40" a="1"/>
  <c r="T4" i="40" s="1"/>
  <c r="L4" i="40" a="1"/>
  <c r="L4" i="40" s="1"/>
  <c r="D4" i="40" a="1"/>
  <c r="D4" i="40" s="1"/>
  <c r="S8" i="39" a="1"/>
  <c r="S8" i="39" s="1"/>
  <c r="K8" i="39" a="1"/>
  <c r="K8" i="39" s="1"/>
  <c r="P7" i="39" a="1"/>
  <c r="P7" i="39" s="1"/>
  <c r="H7" i="39" a="1"/>
  <c r="H7" i="39" s="1"/>
  <c r="U6" i="39" a="1"/>
  <c r="U6" i="39" s="1"/>
  <c r="M6" i="39" a="1"/>
  <c r="M6" i="39" s="1"/>
  <c r="E6" i="39" a="1"/>
  <c r="E6" i="39" s="1"/>
  <c r="R5" i="39" a="1"/>
  <c r="R5" i="39" s="1"/>
  <c r="J5" i="39" a="1"/>
  <c r="J5" i="39" s="1"/>
  <c r="W4" i="39" a="1"/>
  <c r="W4" i="39" s="1"/>
  <c r="O4" i="39" a="1"/>
  <c r="O4" i="39" s="1"/>
  <c r="G4" i="39" a="1"/>
  <c r="G4" i="39" s="1"/>
  <c r="V7" i="38" a="1"/>
  <c r="V7" i="38" s="1"/>
  <c r="N7" i="38" a="1"/>
  <c r="N7" i="38" s="1"/>
  <c r="F7" i="38" a="1"/>
  <c r="F7" i="38" s="1"/>
  <c r="S6" i="38" a="1"/>
  <c r="S6" i="38" s="1"/>
  <c r="L6" i="38" a="1"/>
  <c r="L6" i="38" s="1"/>
  <c r="D6" i="38" a="1"/>
  <c r="D6" i="38" s="1"/>
  <c r="Q5" i="38" a="1"/>
  <c r="Q5" i="38" s="1"/>
  <c r="I5" i="38" a="1"/>
  <c r="I5" i="38" s="1"/>
  <c r="V4" i="38" a="1"/>
  <c r="V4" i="38" s="1"/>
  <c r="N4" i="38" a="1"/>
  <c r="N4" i="38" s="1"/>
  <c r="F4" i="38" a="1"/>
  <c r="F4" i="38" s="1"/>
  <c r="N8" i="46" a="1"/>
  <c r="N8" i="46" s="1"/>
  <c r="D5" i="46" a="1"/>
  <c r="D5" i="46" s="1"/>
  <c r="S8" i="45" a="1"/>
  <c r="S8" i="45" s="1"/>
  <c r="M5" i="45" a="1"/>
  <c r="M5" i="45" s="1"/>
  <c r="E6" i="44" a="1"/>
  <c r="E6" i="44" s="1"/>
  <c r="Q8" i="43" a="1"/>
  <c r="Q8" i="43" s="1"/>
  <c r="H8" i="43" a="1"/>
  <c r="H8" i="43" s="1"/>
  <c r="S7" i="43" a="1"/>
  <c r="S7" i="43" s="1"/>
  <c r="J7" i="43" a="1"/>
  <c r="J7" i="43" s="1"/>
  <c r="W6" i="43" a="1"/>
  <c r="W6" i="43" s="1"/>
  <c r="O6" i="43" a="1"/>
  <c r="O6" i="43" s="1"/>
  <c r="G6" i="43" a="1"/>
  <c r="G6" i="43" s="1"/>
  <c r="T5" i="43" a="1"/>
  <c r="T5" i="43" s="1"/>
  <c r="L5" i="43" a="1"/>
  <c r="L5" i="43" s="1"/>
  <c r="D5" i="43" a="1"/>
  <c r="D5" i="43" s="1"/>
  <c r="R4" i="43" a="1"/>
  <c r="R4" i="43" s="1"/>
  <c r="J4" i="43" a="1"/>
  <c r="J4" i="43" s="1"/>
  <c r="P7" i="42" a="1"/>
  <c r="P7" i="42" s="1"/>
  <c r="H7" i="42" a="1"/>
  <c r="H7" i="42" s="1"/>
  <c r="U6" i="42" a="1"/>
  <c r="U6" i="42" s="1"/>
  <c r="M6" i="42" a="1"/>
  <c r="M6" i="42" s="1"/>
  <c r="E6" i="42" a="1"/>
  <c r="E6" i="42" s="1"/>
  <c r="R5" i="42" a="1"/>
  <c r="R5" i="42" s="1"/>
  <c r="J5" i="42" a="1"/>
  <c r="J5" i="42" s="1"/>
  <c r="W4" i="42" a="1"/>
  <c r="W4" i="42" s="1"/>
  <c r="O4" i="42" a="1"/>
  <c r="O4" i="42" s="1"/>
  <c r="G4" i="42" a="1"/>
  <c r="G4" i="42" s="1"/>
  <c r="W7" i="41" a="1"/>
  <c r="W7" i="41" s="1"/>
  <c r="O7" i="41" a="1"/>
  <c r="O7" i="41" s="1"/>
  <c r="G7" i="41" a="1"/>
  <c r="G7" i="41" s="1"/>
  <c r="T6" i="41" a="1"/>
  <c r="T6" i="41" s="1"/>
  <c r="L6" i="41" a="1"/>
  <c r="L6" i="41" s="1"/>
  <c r="D6" i="41" a="1"/>
  <c r="D6" i="41" s="1"/>
  <c r="Q5" i="41" a="1"/>
  <c r="Q5" i="41" s="1"/>
  <c r="I5" i="41" a="1"/>
  <c r="I5" i="41" s="1"/>
  <c r="V4" i="41" a="1"/>
  <c r="V4" i="41" s="1"/>
  <c r="N4" i="41" a="1"/>
  <c r="N4" i="41" s="1"/>
  <c r="G4" i="41" a="1"/>
  <c r="G4" i="41" s="1"/>
  <c r="T7" i="40" a="1"/>
  <c r="T7" i="40" s="1"/>
  <c r="L7" i="40" a="1"/>
  <c r="L7" i="40" s="1"/>
  <c r="D7" i="40" a="1"/>
  <c r="D7" i="40" s="1"/>
  <c r="Q6" i="40" a="1"/>
  <c r="Q6" i="40" s="1"/>
  <c r="I6" i="40" a="1"/>
  <c r="I6" i="40" s="1"/>
  <c r="V5" i="40" a="1"/>
  <c r="V5" i="40" s="1"/>
  <c r="N5" i="40" a="1"/>
  <c r="N5" i="40" s="1"/>
  <c r="F5" i="40" a="1"/>
  <c r="F5" i="40" s="1"/>
  <c r="S4" i="40" a="1"/>
  <c r="S4" i="40" s="1"/>
  <c r="K4" i="40" a="1"/>
  <c r="K4" i="40" s="1"/>
  <c r="R8" i="39" a="1"/>
  <c r="R8" i="39" s="1"/>
  <c r="J8" i="39" a="1"/>
  <c r="J8" i="39" s="1"/>
  <c r="W7" i="39" a="1"/>
  <c r="W7" i="39" s="1"/>
  <c r="O7" i="39" a="1"/>
  <c r="O7" i="39" s="1"/>
  <c r="G7" i="39" a="1"/>
  <c r="G7" i="39" s="1"/>
  <c r="T6" i="39" a="1"/>
  <c r="T6" i="39" s="1"/>
  <c r="L6" i="39" a="1"/>
  <c r="L6" i="39" s="1"/>
  <c r="D6" i="39" a="1"/>
  <c r="D6" i="39" s="1"/>
  <c r="Q5" i="39" a="1"/>
  <c r="Q5" i="39" s="1"/>
  <c r="I5" i="39" a="1"/>
  <c r="I5" i="39" s="1"/>
  <c r="V4" i="39" a="1"/>
  <c r="V4" i="39" s="1"/>
  <c r="N4" i="39" a="1"/>
  <c r="N4" i="39" s="1"/>
  <c r="F4" i="39" a="1"/>
  <c r="F4" i="39" s="1"/>
  <c r="U7" i="38" a="1"/>
  <c r="U7" i="38" s="1"/>
  <c r="M7" i="38" a="1"/>
  <c r="M7" i="38" s="1"/>
  <c r="E7" i="38" a="1"/>
  <c r="E7" i="38" s="1"/>
  <c r="R6" i="38" a="1"/>
  <c r="R6" i="38" s="1"/>
  <c r="K6" i="38" a="1"/>
  <c r="K6" i="38" s="1"/>
  <c r="P5" i="38" a="1"/>
  <c r="P5" i="38" s="1"/>
  <c r="H5" i="38" a="1"/>
  <c r="H5" i="38" s="1"/>
  <c r="U4" i="38" a="1"/>
  <c r="U4" i="38" s="1"/>
  <c r="M4" i="38" a="1"/>
  <c r="M4" i="38" s="1"/>
  <c r="E4" i="38" a="1"/>
  <c r="E4" i="38" s="1"/>
  <c r="W6" i="37" a="1"/>
  <c r="W6" i="37" s="1"/>
  <c r="O6" i="37" a="1"/>
  <c r="O6" i="37" s="1"/>
  <c r="G6" i="37" a="1"/>
  <c r="G6" i="37" s="1"/>
  <c r="U5" i="37" a="1"/>
  <c r="U5" i="37" s="1"/>
  <c r="M5" i="37" a="1"/>
  <c r="M5" i="37" s="1"/>
  <c r="P11" i="46" a="1"/>
  <c r="P11" i="46" s="1"/>
  <c r="I8" i="46" a="1"/>
  <c r="I8" i="46" s="1"/>
  <c r="N6" i="46" a="1"/>
  <c r="N6" i="46" s="1"/>
  <c r="O8" i="45" a="1"/>
  <c r="O8" i="45" s="1"/>
  <c r="V6" i="45" a="1"/>
  <c r="V6" i="45" s="1"/>
  <c r="E5" i="45" a="1"/>
  <c r="E5" i="45" s="1"/>
  <c r="P8" i="43" a="1"/>
  <c r="P8" i="43" s="1"/>
  <c r="G8" i="43" a="1"/>
  <c r="G8" i="43" s="1"/>
  <c r="R7" i="43" a="1"/>
  <c r="R7" i="43" s="1"/>
  <c r="I7" i="43" a="1"/>
  <c r="I7" i="43" s="1"/>
  <c r="V6" i="43" a="1"/>
  <c r="V6" i="43" s="1"/>
  <c r="N6" i="43" a="1"/>
  <c r="N6" i="43" s="1"/>
  <c r="F6" i="43" a="1"/>
  <c r="F6" i="43" s="1"/>
  <c r="S5" i="43" a="1"/>
  <c r="S5" i="43" s="1"/>
  <c r="K5" i="43" a="1"/>
  <c r="K5" i="43" s="1"/>
  <c r="Q4" i="43" a="1"/>
  <c r="Q4" i="43" s="1"/>
  <c r="I4" i="43" a="1"/>
  <c r="I4" i="43" s="1"/>
  <c r="W7" i="42" a="1"/>
  <c r="W7" i="42" s="1"/>
  <c r="O7" i="42" a="1"/>
  <c r="O7" i="42" s="1"/>
  <c r="G7" i="42" a="1"/>
  <c r="G7" i="42" s="1"/>
  <c r="T6" i="42" a="1"/>
  <c r="T6" i="42" s="1"/>
  <c r="L6" i="42" a="1"/>
  <c r="L6" i="42" s="1"/>
  <c r="D6" i="42" a="1"/>
  <c r="D6" i="42" s="1"/>
  <c r="Q5" i="42" a="1"/>
  <c r="Q5" i="42" s="1"/>
  <c r="I5" i="42" a="1"/>
  <c r="I5" i="42" s="1"/>
  <c r="V4" i="42" a="1"/>
  <c r="V4" i="42" s="1"/>
  <c r="N4" i="42" a="1"/>
  <c r="N4" i="42" s="1"/>
  <c r="F4" i="42" a="1"/>
  <c r="F4" i="42" s="1"/>
  <c r="V7" i="41" a="1"/>
  <c r="V7" i="41" s="1"/>
  <c r="N7" i="41" a="1"/>
  <c r="N7" i="41" s="1"/>
  <c r="F7" i="41" a="1"/>
  <c r="F7" i="41" s="1"/>
  <c r="S6" i="41" a="1"/>
  <c r="S6" i="41" s="1"/>
  <c r="K6" i="41" a="1"/>
  <c r="K6" i="41" s="1"/>
  <c r="P5" i="41" a="1"/>
  <c r="P5" i="41" s="1"/>
  <c r="H5" i="41" a="1"/>
  <c r="H5" i="41" s="1"/>
  <c r="U4" i="41" a="1"/>
  <c r="U4" i="41" s="1"/>
  <c r="M4" i="41" a="1"/>
  <c r="M4" i="41" s="1"/>
  <c r="F4" i="41" a="1"/>
  <c r="F4" i="41" s="1"/>
  <c r="S7" i="40" a="1"/>
  <c r="S7" i="40" s="1"/>
  <c r="K7" i="40" a="1"/>
  <c r="K7" i="40" s="1"/>
  <c r="P6" i="40" a="1"/>
  <c r="P6" i="40" s="1"/>
  <c r="H6" i="40" a="1"/>
  <c r="H6" i="40" s="1"/>
  <c r="U5" i="40" a="1"/>
  <c r="U5" i="40" s="1"/>
  <c r="M5" i="40" a="1"/>
  <c r="M5" i="40" s="1"/>
  <c r="E5" i="40" a="1"/>
  <c r="E5" i="40" s="1"/>
  <c r="R4" i="40" a="1"/>
  <c r="R4" i="40" s="1"/>
  <c r="J4" i="40" a="1"/>
  <c r="J4" i="40" s="1"/>
  <c r="Q8" i="39" a="1"/>
  <c r="Q8" i="39" s="1"/>
  <c r="I8" i="39" a="1"/>
  <c r="I8" i="39" s="1"/>
  <c r="V7" i="39" a="1"/>
  <c r="V7" i="39" s="1"/>
  <c r="N7" i="39" a="1"/>
  <c r="N7" i="39" s="1"/>
  <c r="F7" i="39" a="1"/>
  <c r="F7" i="39" s="1"/>
  <c r="S6" i="39" a="1"/>
  <c r="S6" i="39" s="1"/>
  <c r="K6" i="39" a="1"/>
  <c r="K6" i="39" s="1"/>
  <c r="P5" i="39" a="1"/>
  <c r="P5" i="39" s="1"/>
  <c r="H5" i="39" a="1"/>
  <c r="H5" i="39" s="1"/>
  <c r="U4" i="39" a="1"/>
  <c r="U4" i="39" s="1"/>
  <c r="M4" i="39" a="1"/>
  <c r="M4" i="39" s="1"/>
  <c r="E4" i="39" a="1"/>
  <c r="E4" i="39" s="1"/>
  <c r="T7" i="38" a="1"/>
  <c r="T7" i="38" s="1"/>
  <c r="L7" i="38" a="1"/>
  <c r="L7" i="38" s="1"/>
  <c r="D7" i="38" a="1"/>
  <c r="D7" i="38" s="1"/>
  <c r="Q6" i="38" a="1"/>
  <c r="Q6" i="38" s="1"/>
  <c r="J6" i="38" a="1"/>
  <c r="J6" i="38" s="1"/>
  <c r="W5" i="38" a="1"/>
  <c r="W5" i="38" s="1"/>
  <c r="O5" i="38" a="1"/>
  <c r="O5" i="38" s="1"/>
  <c r="G5" i="38" a="1"/>
  <c r="G5" i="38" s="1"/>
  <c r="T4" i="38" a="1"/>
  <c r="T4" i="38" s="1"/>
  <c r="L4" i="38" a="1"/>
  <c r="L4" i="38" s="1"/>
  <c r="D4" i="38" a="1"/>
  <c r="D4" i="38" s="1"/>
  <c r="V6" i="37" a="1"/>
  <c r="V6" i="37" s="1"/>
  <c r="N6" i="37" a="1"/>
  <c r="N6" i="37" s="1"/>
  <c r="F6" i="37" a="1"/>
  <c r="F6" i="37" s="1"/>
  <c r="T5" i="37" a="1"/>
  <c r="T5" i="37" s="1"/>
  <c r="L5" i="37" a="1"/>
  <c r="L5" i="37" s="1"/>
  <c r="T9" i="46" a="1"/>
  <c r="T9" i="46" s="1"/>
  <c r="T4" i="46" a="1"/>
  <c r="T4" i="46" s="1"/>
  <c r="K8" i="45" a="1"/>
  <c r="K8" i="45" s="1"/>
  <c r="R6" i="45" a="1"/>
  <c r="R6" i="45" s="1"/>
  <c r="R5" i="44" a="1"/>
  <c r="R5" i="44" s="1"/>
  <c r="O8" i="43" a="1"/>
  <c r="O8" i="43" s="1"/>
  <c r="F8" i="43" a="1"/>
  <c r="F8" i="43" s="1"/>
  <c r="Q7" i="43" a="1"/>
  <c r="Q7" i="43" s="1"/>
  <c r="H7" i="43" a="1"/>
  <c r="H7" i="43" s="1"/>
  <c r="U6" i="43" a="1"/>
  <c r="U6" i="43" s="1"/>
  <c r="M6" i="43" a="1"/>
  <c r="M6" i="43" s="1"/>
  <c r="E6" i="43" a="1"/>
  <c r="E6" i="43" s="1"/>
  <c r="R5" i="43" a="1"/>
  <c r="R5" i="43" s="1"/>
  <c r="J5" i="43" a="1"/>
  <c r="J5" i="43" s="1"/>
  <c r="W4" i="43" a="1"/>
  <c r="W4" i="43" s="1"/>
  <c r="P4" i="43" a="1"/>
  <c r="P4" i="43" s="1"/>
  <c r="H4" i="43" a="1"/>
  <c r="H4" i="43" s="1"/>
  <c r="V7" i="42" a="1"/>
  <c r="V7" i="42" s="1"/>
  <c r="N7" i="42" a="1"/>
  <c r="N7" i="42" s="1"/>
  <c r="F7" i="42" a="1"/>
  <c r="F7" i="42" s="1"/>
  <c r="S6" i="42" a="1"/>
  <c r="S6" i="42" s="1"/>
  <c r="K6" i="42" a="1"/>
  <c r="K6" i="42" s="1"/>
  <c r="P5" i="42" a="1"/>
  <c r="P5" i="42" s="1"/>
  <c r="H5" i="42" a="1"/>
  <c r="H5" i="42" s="1"/>
  <c r="U4" i="42" a="1"/>
  <c r="U4" i="42" s="1"/>
  <c r="M4" i="42" a="1"/>
  <c r="M4" i="42" s="1"/>
  <c r="E4" i="42" a="1"/>
  <c r="E4" i="42" s="1"/>
  <c r="U7" i="41" a="1"/>
  <c r="U7" i="41" s="1"/>
  <c r="M7" i="41" a="1"/>
  <c r="M7" i="41" s="1"/>
  <c r="E7" i="41" a="1"/>
  <c r="E7" i="41" s="1"/>
  <c r="R6" i="41" a="1"/>
  <c r="R6" i="41" s="1"/>
  <c r="J6" i="41" a="1"/>
  <c r="J6" i="41" s="1"/>
  <c r="W5" i="41" a="1"/>
  <c r="W5" i="41" s="1"/>
  <c r="O5" i="41" a="1"/>
  <c r="O5" i="41" s="1"/>
  <c r="G5" i="41" a="1"/>
  <c r="G5" i="41" s="1"/>
  <c r="T4" i="41" a="1"/>
  <c r="T4" i="41" s="1"/>
  <c r="E4" i="41" a="1"/>
  <c r="E4" i="41" s="1"/>
  <c r="R7" i="40" a="1"/>
  <c r="R7" i="40" s="1"/>
  <c r="J7" i="40" a="1"/>
  <c r="J7" i="40" s="1"/>
  <c r="W6" i="40" a="1"/>
  <c r="W6" i="40" s="1"/>
  <c r="O6" i="40" a="1"/>
  <c r="O6" i="40" s="1"/>
  <c r="G6" i="40" a="1"/>
  <c r="G6" i="40" s="1"/>
  <c r="T5" i="40" a="1"/>
  <c r="T5" i="40" s="1"/>
  <c r="L5" i="40" a="1"/>
  <c r="L5" i="40" s="1"/>
  <c r="D5" i="40" a="1"/>
  <c r="D5" i="40" s="1"/>
  <c r="Q4" i="40" a="1"/>
  <c r="Q4" i="40" s="1"/>
  <c r="I4" i="40" a="1"/>
  <c r="I4" i="40" s="1"/>
  <c r="P8" i="39" a="1"/>
  <c r="P8" i="39" s="1"/>
  <c r="H8" i="39" a="1"/>
  <c r="H8" i="39" s="1"/>
  <c r="U7" i="39" a="1"/>
  <c r="U7" i="39" s="1"/>
  <c r="M7" i="39" a="1"/>
  <c r="M7" i="39" s="1"/>
  <c r="E7" i="39" a="1"/>
  <c r="E7" i="39" s="1"/>
  <c r="R6" i="39" a="1"/>
  <c r="R6" i="39" s="1"/>
  <c r="J6" i="39" a="1"/>
  <c r="J6" i="39" s="1"/>
  <c r="W5" i="39" a="1"/>
  <c r="W5" i="39" s="1"/>
  <c r="O5" i="39" a="1"/>
  <c r="O5" i="39" s="1"/>
  <c r="G5" i="39" a="1"/>
  <c r="G5" i="39" s="1"/>
  <c r="T4" i="39" a="1"/>
  <c r="T4" i="39" s="1"/>
  <c r="L4" i="39" a="1"/>
  <c r="L4" i="39" s="1"/>
  <c r="D4" i="39" a="1"/>
  <c r="D4" i="39" s="1"/>
  <c r="S7" i="38" a="1"/>
  <c r="S7" i="38" s="1"/>
  <c r="K7" i="38" a="1"/>
  <c r="K7" i="38" s="1"/>
  <c r="I6" i="38" a="1"/>
  <c r="I6" i="38" s="1"/>
  <c r="V5" i="38" a="1"/>
  <c r="V5" i="38" s="1"/>
  <c r="N5" i="38" a="1"/>
  <c r="N5" i="38" s="1"/>
  <c r="F5" i="38" a="1"/>
  <c r="F5" i="38" s="1"/>
  <c r="S4" i="38" a="1"/>
  <c r="S4" i="38" s="1"/>
  <c r="K4" i="38" a="1"/>
  <c r="K4" i="38" s="1"/>
  <c r="U6" i="37" a="1"/>
  <c r="U6" i="37" s="1"/>
  <c r="M6" i="37" a="1"/>
  <c r="M6" i="37" s="1"/>
  <c r="O9" i="46" a="1"/>
  <c r="O9" i="46" s="1"/>
  <c r="S7" i="46" a="1"/>
  <c r="S7" i="46" s="1"/>
  <c r="E6" i="46" a="1"/>
  <c r="E6" i="46" s="1"/>
  <c r="G8" i="45" a="1"/>
  <c r="G8" i="45" s="1"/>
  <c r="N6" i="45" a="1"/>
  <c r="N6" i="45" s="1"/>
  <c r="U4" i="45" a="1"/>
  <c r="U4" i="45" s="1"/>
  <c r="P7" i="44" a="1"/>
  <c r="P7" i="44" s="1"/>
  <c r="J5" i="44" a="1"/>
  <c r="J5" i="44" s="1"/>
  <c r="N8" i="43" a="1"/>
  <c r="N8" i="43" s="1"/>
  <c r="E8" i="43" a="1"/>
  <c r="E8" i="43" s="1"/>
  <c r="O7" i="43" a="1"/>
  <c r="O7" i="43" s="1"/>
  <c r="G7" i="43" a="1"/>
  <c r="G7" i="43" s="1"/>
  <c r="T6" i="43" a="1"/>
  <c r="T6" i="43" s="1"/>
  <c r="L6" i="43" a="1"/>
  <c r="L6" i="43" s="1"/>
  <c r="D6" i="43" a="1"/>
  <c r="D6" i="43" s="1"/>
  <c r="Q5" i="43" a="1"/>
  <c r="Q5" i="43" s="1"/>
  <c r="I5" i="43" a="1"/>
  <c r="I5" i="43" s="1"/>
  <c r="V4" i="43" a="1"/>
  <c r="V4" i="43" s="1"/>
  <c r="O4" i="43" a="1"/>
  <c r="O4" i="43" s="1"/>
  <c r="G4" i="43" a="1"/>
  <c r="G4" i="43" s="1"/>
  <c r="U7" i="42" a="1"/>
  <c r="U7" i="42" s="1"/>
  <c r="M7" i="42" a="1"/>
  <c r="M7" i="42" s="1"/>
  <c r="E7" i="42" a="1"/>
  <c r="E7" i="42" s="1"/>
  <c r="R6" i="42" a="1"/>
  <c r="R6" i="42" s="1"/>
  <c r="J6" i="42" a="1"/>
  <c r="J6" i="42" s="1"/>
  <c r="W5" i="42" a="1"/>
  <c r="W5" i="42" s="1"/>
  <c r="O5" i="42" a="1"/>
  <c r="O5" i="42" s="1"/>
  <c r="G5" i="42" a="1"/>
  <c r="G5" i="42" s="1"/>
  <c r="T4" i="42" a="1"/>
  <c r="T4" i="42" s="1"/>
  <c r="L4" i="42" a="1"/>
  <c r="L4" i="42" s="1"/>
  <c r="D4" i="42" a="1"/>
  <c r="D4" i="42" s="1"/>
  <c r="T7" i="41" a="1"/>
  <c r="T7" i="41" s="1"/>
  <c r="L7" i="41" a="1"/>
  <c r="L7" i="41" s="1"/>
  <c r="D7" i="41" a="1"/>
  <c r="D7" i="41" s="1"/>
  <c r="Q6" i="41" a="1"/>
  <c r="Q6" i="41" s="1"/>
  <c r="I6" i="41" a="1"/>
  <c r="I6" i="41" s="1"/>
  <c r="V5" i="41" a="1"/>
  <c r="V5" i="41" s="1"/>
  <c r="N5" i="41" a="1"/>
  <c r="N5" i="41" s="1"/>
  <c r="F5" i="41" a="1"/>
  <c r="F5" i="41" s="1"/>
  <c r="S4" i="41" a="1"/>
  <c r="S4" i="41" s="1"/>
  <c r="L4" i="41" a="1"/>
  <c r="L4" i="41" s="1"/>
  <c r="D4" i="41" a="1"/>
  <c r="D4" i="41" s="1"/>
  <c r="Q7" i="40" a="1"/>
  <c r="Q7" i="40" s="1"/>
  <c r="I7" i="40" a="1"/>
  <c r="I7" i="40" s="1"/>
  <c r="V6" i="40" a="1"/>
  <c r="V6" i="40" s="1"/>
  <c r="N6" i="40" a="1"/>
  <c r="N6" i="40" s="1"/>
  <c r="F6" i="40" a="1"/>
  <c r="F6" i="40" s="1"/>
  <c r="S5" i="40" a="1"/>
  <c r="S5" i="40" s="1"/>
  <c r="K5" i="40" a="1"/>
  <c r="K5" i="40" s="1"/>
  <c r="P4" i="40" a="1"/>
  <c r="P4" i="40" s="1"/>
  <c r="H4" i="40" a="1"/>
  <c r="H4" i="40" s="1"/>
  <c r="W8" i="39" a="1"/>
  <c r="W8" i="39" s="1"/>
  <c r="O8" i="39" a="1"/>
  <c r="O8" i="39" s="1"/>
  <c r="G8" i="39" a="1"/>
  <c r="G8" i="39" s="1"/>
  <c r="T7" i="39" a="1"/>
  <c r="T7" i="39" s="1"/>
  <c r="L7" i="39" a="1"/>
  <c r="L7" i="39" s="1"/>
  <c r="D7" i="39" a="1"/>
  <c r="D7" i="39" s="1"/>
  <c r="Q6" i="39" a="1"/>
  <c r="Q6" i="39" s="1"/>
  <c r="I6" i="39" a="1"/>
  <c r="I6" i="39" s="1"/>
  <c r="V5" i="39" a="1"/>
  <c r="V5" i="39" s="1"/>
  <c r="N5" i="39" a="1"/>
  <c r="N5" i="39" s="1"/>
  <c r="F5" i="39" a="1"/>
  <c r="F5" i="39" s="1"/>
  <c r="S4" i="39" a="1"/>
  <c r="S4" i="39" s="1"/>
  <c r="K4" i="39" a="1"/>
  <c r="K4" i="39" s="1"/>
  <c r="R7" i="38" a="1"/>
  <c r="R7" i="38" s="1"/>
  <c r="J7" i="38" a="1"/>
  <c r="J7" i="38" s="1"/>
  <c r="W6" i="38" a="1"/>
  <c r="W6" i="38" s="1"/>
  <c r="P6" i="38" a="1"/>
  <c r="P6" i="38" s="1"/>
  <c r="H6" i="38" a="1"/>
  <c r="H6" i="38" s="1"/>
  <c r="U5" i="38" a="1"/>
  <c r="U5" i="38" s="1"/>
  <c r="M5" i="38" a="1"/>
  <c r="M5" i="38" s="1"/>
  <c r="E5" i="38" a="1"/>
  <c r="E5" i="38" s="1"/>
  <c r="R4" i="38" a="1"/>
  <c r="R4" i="38" s="1"/>
  <c r="J4" i="38" a="1"/>
  <c r="J4" i="38" s="1"/>
  <c r="J9" i="46" a="1"/>
  <c r="J9" i="46" s="1"/>
  <c r="M7" i="46" a="1"/>
  <c r="M7" i="46" s="1"/>
  <c r="K4" i="46" a="1"/>
  <c r="K4" i="46" s="1"/>
  <c r="Q9" i="45" a="1"/>
  <c r="Q9" i="45" s="1"/>
  <c r="J6" i="45" a="1"/>
  <c r="J6" i="45" s="1"/>
  <c r="Q4" i="45" a="1"/>
  <c r="Q4" i="45" s="1"/>
  <c r="H7" i="44" a="1"/>
  <c r="H7" i="44" s="1"/>
  <c r="W8" i="43" a="1"/>
  <c r="W8" i="43" s="1"/>
  <c r="M8" i="43" a="1"/>
  <c r="M8" i="43" s="1"/>
  <c r="W7" i="43" a="1"/>
  <c r="W7" i="43" s="1"/>
  <c r="N7" i="43" a="1"/>
  <c r="N7" i="43" s="1"/>
  <c r="F7" i="43" a="1"/>
  <c r="F7" i="43" s="1"/>
  <c r="S6" i="43" a="1"/>
  <c r="S6" i="43" s="1"/>
  <c r="K6" i="43" a="1"/>
  <c r="K6" i="43" s="1"/>
  <c r="P5" i="43" a="1"/>
  <c r="P5" i="43" s="1"/>
  <c r="H5" i="43" a="1"/>
  <c r="H5" i="43" s="1"/>
  <c r="U4" i="43" a="1"/>
  <c r="U4" i="43" s="1"/>
  <c r="N4" i="43" a="1"/>
  <c r="N4" i="43" s="1"/>
  <c r="F4" i="43" a="1"/>
  <c r="F4" i="43" s="1"/>
  <c r="T7" i="42" a="1"/>
  <c r="T7" i="42" s="1"/>
  <c r="L7" i="42" a="1"/>
  <c r="L7" i="42" s="1"/>
  <c r="D7" i="42" a="1"/>
  <c r="D7" i="42" s="1"/>
  <c r="Q6" i="42" a="1"/>
  <c r="Q6" i="42" s="1"/>
  <c r="I6" i="42" a="1"/>
  <c r="I6" i="42" s="1"/>
  <c r="V5" i="42" a="1"/>
  <c r="V5" i="42" s="1"/>
  <c r="N5" i="42" a="1"/>
  <c r="N5" i="42" s="1"/>
  <c r="F5" i="42" a="1"/>
  <c r="F5" i="42" s="1"/>
  <c r="S4" i="42" a="1"/>
  <c r="S4" i="42" s="1"/>
  <c r="K4" i="42" a="1"/>
  <c r="K4" i="42" s="1"/>
  <c r="S7" i="41" a="1"/>
  <c r="S7" i="41" s="1"/>
  <c r="K7" i="41" a="1"/>
  <c r="K7" i="41" s="1"/>
  <c r="P6" i="41" a="1"/>
  <c r="P6" i="41" s="1"/>
  <c r="H6" i="41" a="1"/>
  <c r="H6" i="41" s="1"/>
  <c r="U5" i="41" a="1"/>
  <c r="U5" i="41" s="1"/>
  <c r="M5" i="41" a="1"/>
  <c r="M5" i="41" s="1"/>
  <c r="E5" i="41" a="1"/>
  <c r="E5" i="41" s="1"/>
  <c r="R4" i="41" a="1"/>
  <c r="R4" i="41" s="1"/>
  <c r="K4" i="41" a="1"/>
  <c r="K4" i="41" s="1"/>
  <c r="P7" i="40" a="1"/>
  <c r="P7" i="40" s="1"/>
  <c r="H7" i="40" a="1"/>
  <c r="H7" i="40" s="1"/>
  <c r="U6" i="40" a="1"/>
  <c r="U6" i="40" s="1"/>
  <c r="M6" i="40" a="1"/>
  <c r="M6" i="40" s="1"/>
  <c r="E6" i="40" a="1"/>
  <c r="E6" i="40" s="1"/>
  <c r="R5" i="40" a="1"/>
  <c r="R5" i="40" s="1"/>
  <c r="J5" i="40" a="1"/>
  <c r="J5" i="40" s="1"/>
  <c r="W4" i="40" a="1"/>
  <c r="W4" i="40" s="1"/>
  <c r="O4" i="40" a="1"/>
  <c r="O4" i="40" s="1"/>
  <c r="G4" i="40" a="1"/>
  <c r="G4" i="40" s="1"/>
  <c r="V8" i="39" a="1"/>
  <c r="V8" i="39" s="1"/>
  <c r="N8" i="39" a="1"/>
  <c r="N8" i="39" s="1"/>
  <c r="F8" i="39" a="1"/>
  <c r="F8" i="39" s="1"/>
  <c r="S7" i="39" a="1"/>
  <c r="S7" i="39" s="1"/>
  <c r="K7" i="39" a="1"/>
  <c r="K7" i="39" s="1"/>
  <c r="P6" i="39" a="1"/>
  <c r="P6" i="39" s="1"/>
  <c r="H6" i="39" a="1"/>
  <c r="H6" i="39" s="1"/>
  <c r="U5" i="39" a="1"/>
  <c r="U5" i="39" s="1"/>
  <c r="M5" i="39" a="1"/>
  <c r="M5" i="39" s="1"/>
  <c r="E5" i="39" a="1"/>
  <c r="E5" i="39" s="1"/>
  <c r="R4" i="39" a="1"/>
  <c r="R4" i="39" s="1"/>
  <c r="J4" i="39" a="1"/>
  <c r="J4" i="39" s="1"/>
  <c r="Q7" i="38" a="1"/>
  <c r="Q7" i="38" s="1"/>
  <c r="I7" i="38" a="1"/>
  <c r="I7" i="38" s="1"/>
  <c r="V6" i="38" a="1"/>
  <c r="V6" i="38" s="1"/>
  <c r="O6" i="38" a="1"/>
  <c r="O6" i="38" s="1"/>
  <c r="G6" i="38" a="1"/>
  <c r="G6" i="38" s="1"/>
  <c r="T5" i="38" a="1"/>
  <c r="T5" i="38" s="1"/>
  <c r="L5" i="38" a="1"/>
  <c r="L5" i="38" s="1"/>
  <c r="D5" i="38" a="1"/>
  <c r="D5" i="38" s="1"/>
  <c r="Q4" i="38" a="1"/>
  <c r="Q4" i="38" s="1"/>
  <c r="I4" i="38" a="1"/>
  <c r="I4" i="38" s="1"/>
  <c r="S6" i="37" a="1"/>
  <c r="S6" i="37" s="1"/>
  <c r="K6" i="37" a="1"/>
  <c r="K6" i="37" s="1"/>
  <c r="Q5" i="37" a="1"/>
  <c r="Q5" i="37" s="1"/>
  <c r="I5" i="37" a="1"/>
  <c r="I5" i="37" s="1"/>
  <c r="V4" i="37" a="1"/>
  <c r="V4" i="37" s="1"/>
  <c r="D9" i="46" a="1"/>
  <c r="D9" i="46" s="1"/>
  <c r="H7" i="46" a="1"/>
  <c r="H7" i="46" s="1"/>
  <c r="T5" i="46" a="1"/>
  <c r="T5" i="46" s="1"/>
  <c r="I9" i="45" a="1"/>
  <c r="I9" i="45" s="1"/>
  <c r="W7" i="45" a="1"/>
  <c r="W7" i="45" s="1"/>
  <c r="F6" i="45" a="1"/>
  <c r="F6" i="45" s="1"/>
  <c r="M4" i="45" a="1"/>
  <c r="M4" i="45" s="1"/>
  <c r="W4" i="44" a="1"/>
  <c r="W4" i="44" s="1"/>
  <c r="V8" i="43" a="1"/>
  <c r="V8" i="43" s="1"/>
  <c r="K8" i="43" a="1"/>
  <c r="K8" i="43" s="1"/>
  <c r="V7" i="43" a="1"/>
  <c r="V7" i="43" s="1"/>
  <c r="M7" i="43" a="1"/>
  <c r="M7" i="43" s="1"/>
  <c r="E7" i="43" a="1"/>
  <c r="E7" i="43" s="1"/>
  <c r="R6" i="43" a="1"/>
  <c r="R6" i="43" s="1"/>
  <c r="J6" i="43" a="1"/>
  <c r="J6" i="43" s="1"/>
  <c r="W5" i="43" a="1"/>
  <c r="W5" i="43" s="1"/>
  <c r="O5" i="43" a="1"/>
  <c r="O5" i="43" s="1"/>
  <c r="G5" i="43" a="1"/>
  <c r="G5" i="43" s="1"/>
  <c r="T4" i="43" a="1"/>
  <c r="T4" i="43" s="1"/>
  <c r="M4" i="43" a="1"/>
  <c r="M4" i="43" s="1"/>
  <c r="E4" i="43" a="1"/>
  <c r="E4" i="43" s="1"/>
  <c r="S7" i="42" a="1"/>
  <c r="S7" i="42" s="1"/>
  <c r="K7" i="42" a="1"/>
  <c r="K7" i="42" s="1"/>
  <c r="P6" i="42" a="1"/>
  <c r="P6" i="42" s="1"/>
  <c r="H6" i="42" a="1"/>
  <c r="H6" i="42" s="1"/>
  <c r="U5" i="42" a="1"/>
  <c r="U5" i="42" s="1"/>
  <c r="M5" i="42" a="1"/>
  <c r="M5" i="42" s="1"/>
  <c r="E5" i="42" a="1"/>
  <c r="E5" i="42" s="1"/>
  <c r="R4" i="42" a="1"/>
  <c r="R4" i="42" s="1"/>
  <c r="J4" i="42" a="1"/>
  <c r="J4" i="42" s="1"/>
  <c r="R7" i="41" a="1"/>
  <c r="R7" i="41" s="1"/>
  <c r="J7" i="41" a="1"/>
  <c r="J7" i="41" s="1"/>
  <c r="W6" i="41" a="1"/>
  <c r="W6" i="41" s="1"/>
  <c r="O6" i="41" a="1"/>
  <c r="O6" i="41" s="1"/>
  <c r="G6" i="41" a="1"/>
  <c r="G6" i="41" s="1"/>
  <c r="T5" i="41" a="1"/>
  <c r="T5" i="41" s="1"/>
  <c r="L5" i="41" a="1"/>
  <c r="L5" i="41" s="1"/>
  <c r="D5" i="41" a="1"/>
  <c r="D5" i="41" s="1"/>
  <c r="Q4" i="41" a="1"/>
  <c r="Q4" i="41" s="1"/>
  <c r="J4" i="41" a="1"/>
  <c r="J4" i="41" s="1"/>
  <c r="W7" i="40" a="1"/>
  <c r="W7" i="40" s="1"/>
  <c r="O7" i="40" a="1"/>
  <c r="O7" i="40" s="1"/>
  <c r="G7" i="40" a="1"/>
  <c r="G7" i="40" s="1"/>
  <c r="T6" i="40" a="1"/>
  <c r="T6" i="40" s="1"/>
  <c r="L6" i="40" a="1"/>
  <c r="L6" i="40" s="1"/>
  <c r="D6" i="40" a="1"/>
  <c r="D6" i="40" s="1"/>
  <c r="Q5" i="40" a="1"/>
  <c r="Q5" i="40" s="1"/>
  <c r="I5" i="40" a="1"/>
  <c r="I5" i="40" s="1"/>
  <c r="V4" i="40" a="1"/>
  <c r="V4" i="40" s="1"/>
  <c r="N4" i="40" a="1"/>
  <c r="N4" i="40" s="1"/>
  <c r="F4" i="40" a="1"/>
  <c r="F4" i="40" s="1"/>
  <c r="U8" i="39" a="1"/>
  <c r="U8" i="39" s="1"/>
  <c r="M8" i="39" a="1"/>
  <c r="M8" i="39" s="1"/>
  <c r="E8" i="39" a="1"/>
  <c r="E8" i="39" s="1"/>
  <c r="R7" i="39" a="1"/>
  <c r="R7" i="39" s="1"/>
  <c r="J7" i="39" a="1"/>
  <c r="J7" i="39" s="1"/>
  <c r="W6" i="39" a="1"/>
  <c r="W6" i="39" s="1"/>
  <c r="O6" i="39" a="1"/>
  <c r="O6" i="39" s="1"/>
  <c r="G6" i="39" a="1"/>
  <c r="G6" i="39" s="1"/>
  <c r="T5" i="39" a="1"/>
  <c r="T5" i="39" s="1"/>
  <c r="L5" i="39" a="1"/>
  <c r="L5" i="39" s="1"/>
  <c r="D5" i="39" a="1"/>
  <c r="D5" i="39" s="1"/>
  <c r="Q4" i="39" a="1"/>
  <c r="Q4" i="39" s="1"/>
  <c r="I4" i="39" a="1"/>
  <c r="I4" i="39" s="1"/>
  <c r="P7" i="38" a="1"/>
  <c r="P7" i="38" s="1"/>
  <c r="H7" i="38" a="1"/>
  <c r="H7" i="38" s="1"/>
  <c r="U6" i="38" a="1"/>
  <c r="U6" i="38" s="1"/>
  <c r="N6" i="38" a="1"/>
  <c r="N6" i="38" s="1"/>
  <c r="F6" i="38" a="1"/>
  <c r="F6" i="38" s="1"/>
  <c r="S5" i="38" a="1"/>
  <c r="S5" i="38" s="1"/>
  <c r="K5" i="38" a="1"/>
  <c r="K5" i="38" s="1"/>
  <c r="P4" i="38" a="1"/>
  <c r="P4" i="38" s="1"/>
  <c r="H4" i="38" a="1"/>
  <c r="H4" i="38" s="1"/>
  <c r="R6" i="37" a="1"/>
  <c r="R6" i="37" s="1"/>
  <c r="J6" i="37" a="1"/>
  <c r="J6" i="37" s="1"/>
  <c r="P5" i="37" a="1"/>
  <c r="P5" i="37" s="1"/>
  <c r="H5" i="37" a="1"/>
  <c r="H5" i="37" s="1"/>
  <c r="O10" i="46" a="1"/>
  <c r="O10" i="46" s="1"/>
  <c r="N5" i="46" a="1"/>
  <c r="N5" i="46" s="1"/>
  <c r="O7" i="45" a="1"/>
  <c r="O7" i="45" s="1"/>
  <c r="I4" i="45" a="1"/>
  <c r="I4" i="45" s="1"/>
  <c r="U6" i="44" a="1"/>
  <c r="U6" i="44" s="1"/>
  <c r="O4" i="44" a="1"/>
  <c r="O4" i="44" s="1"/>
  <c r="S8" i="43" a="1"/>
  <c r="S8" i="43" s="1"/>
  <c r="J8" i="43" a="1"/>
  <c r="J8" i="43" s="1"/>
  <c r="U7" i="43" a="1"/>
  <c r="U7" i="43" s="1"/>
  <c r="L7" i="43" a="1"/>
  <c r="L7" i="43" s="1"/>
  <c r="D7" i="43" a="1"/>
  <c r="D7" i="43" s="1"/>
  <c r="Q6" i="43" a="1"/>
  <c r="Q6" i="43" s="1"/>
  <c r="I6" i="43" a="1"/>
  <c r="I6" i="43" s="1"/>
  <c r="V5" i="43" a="1"/>
  <c r="V5" i="43" s="1"/>
  <c r="N5" i="43" a="1"/>
  <c r="N5" i="43" s="1"/>
  <c r="F5" i="43" a="1"/>
  <c r="F5" i="43" s="1"/>
  <c r="L4" i="43" a="1"/>
  <c r="L4" i="43" s="1"/>
  <c r="D4" i="43" a="1"/>
  <c r="D4" i="43" s="1"/>
  <c r="R7" i="42" a="1"/>
  <c r="R7" i="42" s="1"/>
  <c r="J7" i="42" a="1"/>
  <c r="J7" i="42" s="1"/>
  <c r="W6" i="42" a="1"/>
  <c r="W6" i="42" s="1"/>
  <c r="O6" i="42" a="1"/>
  <c r="O6" i="42" s="1"/>
  <c r="G6" i="42" a="1"/>
  <c r="G6" i="42" s="1"/>
  <c r="T5" i="42" a="1"/>
  <c r="T5" i="42" s="1"/>
  <c r="L5" i="42" a="1"/>
  <c r="L5" i="42" s="1"/>
  <c r="D5" i="42" a="1"/>
  <c r="D5" i="42" s="1"/>
  <c r="Q4" i="42" a="1"/>
  <c r="Q4" i="42" s="1"/>
  <c r="I4" i="42" a="1"/>
  <c r="I4" i="42" s="1"/>
  <c r="Q7" i="41" a="1"/>
  <c r="Q7" i="41" s="1"/>
  <c r="I7" i="41" a="1"/>
  <c r="I7" i="41" s="1"/>
  <c r="V6" i="41" a="1"/>
  <c r="V6" i="41" s="1"/>
  <c r="N6" i="41" a="1"/>
  <c r="N6" i="41" s="1"/>
  <c r="F6" i="41" a="1"/>
  <c r="F6" i="41" s="1"/>
  <c r="S5" i="41" a="1"/>
  <c r="S5" i="41" s="1"/>
  <c r="K5" i="41" a="1"/>
  <c r="K5" i="41" s="1"/>
  <c r="P4" i="41" a="1"/>
  <c r="P4" i="41" s="1"/>
  <c r="I4" i="41" a="1"/>
  <c r="I4" i="41" s="1"/>
  <c r="V7" i="40" a="1"/>
  <c r="V7" i="40" s="1"/>
  <c r="N7" i="40" a="1"/>
  <c r="N7" i="40" s="1"/>
  <c r="F7" i="40" a="1"/>
  <c r="F7" i="40" s="1"/>
  <c r="S6" i="40" a="1"/>
  <c r="S6" i="40" s="1"/>
  <c r="K6" i="40" a="1"/>
  <c r="K6" i="40" s="1"/>
  <c r="P5" i="40" a="1"/>
  <c r="P5" i="40" s="1"/>
  <c r="H5" i="40" a="1"/>
  <c r="H5" i="40" s="1"/>
  <c r="U4" i="40" a="1"/>
  <c r="U4" i="40" s="1"/>
  <c r="M4" i="40" a="1"/>
  <c r="M4" i="40" s="1"/>
  <c r="E4" i="40" a="1"/>
  <c r="E4" i="40" s="1"/>
  <c r="T8" i="39" a="1"/>
  <c r="T8" i="39" s="1"/>
  <c r="L8" i="39" a="1"/>
  <c r="L8" i="39" s="1"/>
  <c r="D8" i="39" a="1"/>
  <c r="D8" i="39" s="1"/>
  <c r="Q7" i="39" a="1"/>
  <c r="Q7" i="39" s="1"/>
  <c r="I7" i="39" a="1"/>
  <c r="I7" i="39" s="1"/>
  <c r="V6" i="39" a="1"/>
  <c r="V6" i="39" s="1"/>
  <c r="N6" i="39" a="1"/>
  <c r="N6" i="39" s="1"/>
  <c r="F6" i="39" a="1"/>
  <c r="F6" i="39" s="1"/>
  <c r="S5" i="39" a="1"/>
  <c r="S5" i="39" s="1"/>
  <c r="K5" i="39" a="1"/>
  <c r="K5" i="39" s="1"/>
  <c r="P4" i="39" a="1"/>
  <c r="P4" i="39" s="1"/>
  <c r="H4" i="39" a="1"/>
  <c r="H4" i="39" s="1"/>
  <c r="W7" i="38" a="1"/>
  <c r="W7" i="38" s="1"/>
  <c r="O7" i="38" a="1"/>
  <c r="O7" i="38" s="1"/>
  <c r="G7" i="38" a="1"/>
  <c r="G7" i="38" s="1"/>
  <c r="T6" i="38" a="1"/>
  <c r="T6" i="38" s="1"/>
  <c r="M6" i="38" a="1"/>
  <c r="M6" i="38" s="1"/>
  <c r="E6" i="38" a="1"/>
  <c r="E6" i="38" s="1"/>
  <c r="R5" i="38" a="1"/>
  <c r="R5" i="38" s="1"/>
  <c r="J5" i="38" a="1"/>
  <c r="J5" i="38" s="1"/>
  <c r="W4" i="38" a="1"/>
  <c r="W4" i="38" s="1"/>
  <c r="O4" i="38" a="1"/>
  <c r="O4" i="38" s="1"/>
  <c r="G4" i="38" a="1"/>
  <c r="G4" i="38" s="1"/>
  <c r="Q6" i="37" a="1"/>
  <c r="Q6" i="37" s="1"/>
  <c r="I6" i="37" a="1"/>
  <c r="I6" i="37" s="1"/>
  <c r="R5" i="37" a="1"/>
  <c r="R5" i="37" s="1"/>
  <c r="D5" i="37" a="1"/>
  <c r="D5" i="37" s="1"/>
  <c r="P4" i="37" a="1"/>
  <c r="P4" i="37" s="1"/>
  <c r="H4" i="37" a="1"/>
  <c r="H4" i="37" s="1"/>
  <c r="Q8" i="36" a="1"/>
  <c r="Q8" i="36" s="1"/>
  <c r="I8" i="36" a="1"/>
  <c r="I8" i="36" s="1"/>
  <c r="V7" i="36" a="1"/>
  <c r="V7" i="36" s="1"/>
  <c r="O7" i="36" a="1"/>
  <c r="O7" i="36" s="1"/>
  <c r="G7" i="36" a="1"/>
  <c r="G7" i="36" s="1"/>
  <c r="T6" i="36" a="1"/>
  <c r="T6" i="36" s="1"/>
  <c r="L6" i="36" a="1"/>
  <c r="L6" i="36" s="1"/>
  <c r="D6" i="36" a="1"/>
  <c r="D6" i="36" s="1"/>
  <c r="Q5" i="36" a="1"/>
  <c r="Q5" i="36" s="1"/>
  <c r="I5" i="36" a="1"/>
  <c r="I5" i="36" s="1"/>
  <c r="V4" i="36" a="1"/>
  <c r="V4" i="36" s="1"/>
  <c r="N4" i="36" a="1"/>
  <c r="N4" i="36" s="1"/>
  <c r="F4" i="36" a="1"/>
  <c r="F4" i="36" s="1"/>
  <c r="P7" i="35" a="1"/>
  <c r="P7" i="35" s="1"/>
  <c r="H7" i="35" a="1"/>
  <c r="H7" i="35" s="1"/>
  <c r="U6" i="35" a="1"/>
  <c r="U6" i="35" s="1"/>
  <c r="M6" i="35" a="1"/>
  <c r="M6" i="35" s="1"/>
  <c r="E6" i="35" a="1"/>
  <c r="E6" i="35" s="1"/>
  <c r="R5" i="35" a="1"/>
  <c r="R5" i="35" s="1"/>
  <c r="K5" i="35" a="1"/>
  <c r="K5" i="35" s="1"/>
  <c r="P4" i="35" a="1"/>
  <c r="P4" i="35" s="1"/>
  <c r="H4" i="35" a="1"/>
  <c r="H4" i="35" s="1"/>
  <c r="W8" i="34" a="1"/>
  <c r="W8" i="34" s="1"/>
  <c r="O8" i="34" a="1"/>
  <c r="O8" i="34" s="1"/>
  <c r="G8" i="34" a="1"/>
  <c r="G8" i="34" s="1"/>
  <c r="T7" i="34" a="1"/>
  <c r="T7" i="34" s="1"/>
  <c r="L7" i="34" a="1"/>
  <c r="L7" i="34" s="1"/>
  <c r="D7" i="34" a="1"/>
  <c r="D7" i="34" s="1"/>
  <c r="R6" i="34" a="1"/>
  <c r="R6" i="34" s="1"/>
  <c r="J6" i="34" a="1"/>
  <c r="J6" i="34" s="1"/>
  <c r="W5" i="34" a="1"/>
  <c r="W5" i="34" s="1"/>
  <c r="O5" i="34" a="1"/>
  <c r="O5" i="34" s="1"/>
  <c r="G5" i="34" a="1"/>
  <c r="G5" i="34" s="1"/>
  <c r="T4" i="34" a="1"/>
  <c r="T4" i="34" s="1"/>
  <c r="L4" i="34" a="1"/>
  <c r="L4" i="34" s="1"/>
  <c r="D4" i="34" a="1"/>
  <c r="D4" i="34" s="1"/>
  <c r="U12" i="33" a="1"/>
  <c r="U12" i="33" s="1"/>
  <c r="M12" i="33" a="1"/>
  <c r="M12" i="33" s="1"/>
  <c r="E12" i="33" a="1"/>
  <c r="E12" i="33" s="1"/>
  <c r="R11" i="33" a="1"/>
  <c r="R11" i="33" s="1"/>
  <c r="J11" i="33" a="1"/>
  <c r="J11" i="33" s="1"/>
  <c r="W10" i="33" a="1"/>
  <c r="W10" i="33" s="1"/>
  <c r="O10" i="33" a="1"/>
  <c r="O10" i="33" s="1"/>
  <c r="G10" i="33" a="1"/>
  <c r="G10" i="33" s="1"/>
  <c r="T9" i="33" a="1"/>
  <c r="T9" i="33" s="1"/>
  <c r="M9" i="33" a="1"/>
  <c r="M9" i="33" s="1"/>
  <c r="E9" i="33" a="1"/>
  <c r="E9" i="33" s="1"/>
  <c r="R8" i="33" a="1"/>
  <c r="R8" i="33" s="1"/>
  <c r="J8" i="33" a="1"/>
  <c r="J8" i="33" s="1"/>
  <c r="W7" i="33" a="1"/>
  <c r="W7" i="33" s="1"/>
  <c r="O7" i="33" a="1"/>
  <c r="O7" i="33" s="1"/>
  <c r="H7" i="33" a="1"/>
  <c r="H7" i="33" s="1"/>
  <c r="U6" i="33" a="1"/>
  <c r="U6" i="33" s="1"/>
  <c r="N6" i="33" a="1"/>
  <c r="N6" i="33" s="1"/>
  <c r="F6" i="33" a="1"/>
  <c r="F6" i="33" s="1"/>
  <c r="S5" i="33" a="1"/>
  <c r="S5" i="33" s="1"/>
  <c r="D5" i="33" a="1"/>
  <c r="D5" i="33" s="1"/>
  <c r="Q4" i="33" a="1"/>
  <c r="Q4" i="33" s="1"/>
  <c r="I4" i="33" a="1"/>
  <c r="I4" i="33" s="1"/>
  <c r="T7" i="31" a="1"/>
  <c r="T7" i="31" s="1"/>
  <c r="L7" i="31" a="1"/>
  <c r="L7" i="31" s="1"/>
  <c r="D7" i="31" a="1"/>
  <c r="D7" i="31" s="1"/>
  <c r="Q6" i="31" a="1"/>
  <c r="Q6" i="31" s="1"/>
  <c r="I6" i="31" a="1"/>
  <c r="I6" i="31" s="1"/>
  <c r="V5" i="31" a="1"/>
  <c r="V5" i="31" s="1"/>
  <c r="N5" i="31" a="1"/>
  <c r="N5" i="31" s="1"/>
  <c r="F5" i="31" a="1"/>
  <c r="F5" i="31" s="1"/>
  <c r="S4" i="31" a="1"/>
  <c r="S4" i="31" s="1"/>
  <c r="K4" i="31" a="1"/>
  <c r="K4" i="31" s="1"/>
  <c r="U12" i="30" a="1"/>
  <c r="U12" i="30" s="1"/>
  <c r="M12" i="30" a="1"/>
  <c r="M12" i="30" s="1"/>
  <c r="E12" i="30" a="1"/>
  <c r="E12" i="30" s="1"/>
  <c r="H6" i="37" a="1"/>
  <c r="H6" i="37" s="1"/>
  <c r="O5" i="37" a="1"/>
  <c r="O5" i="37" s="1"/>
  <c r="O4" i="37" a="1"/>
  <c r="O4" i="37" s="1"/>
  <c r="G4" i="37" a="1"/>
  <c r="G4" i="37" s="1"/>
  <c r="P8" i="36" a="1"/>
  <c r="P8" i="36" s="1"/>
  <c r="H8" i="36" a="1"/>
  <c r="H8" i="36" s="1"/>
  <c r="N7" i="36" a="1"/>
  <c r="N7" i="36" s="1"/>
  <c r="F7" i="36" a="1"/>
  <c r="F7" i="36" s="1"/>
  <c r="S6" i="36" a="1"/>
  <c r="S6" i="36" s="1"/>
  <c r="K6" i="36" a="1"/>
  <c r="K6" i="36" s="1"/>
  <c r="P5" i="36" a="1"/>
  <c r="P5" i="36" s="1"/>
  <c r="H5" i="36" a="1"/>
  <c r="H5" i="36" s="1"/>
  <c r="U4" i="36" a="1"/>
  <c r="U4" i="36" s="1"/>
  <c r="M4" i="36" a="1"/>
  <c r="M4" i="36" s="1"/>
  <c r="E4" i="36" a="1"/>
  <c r="E4" i="36" s="1"/>
  <c r="W7" i="35" a="1"/>
  <c r="W7" i="35" s="1"/>
  <c r="O7" i="35" a="1"/>
  <c r="O7" i="35" s="1"/>
  <c r="G7" i="35" a="1"/>
  <c r="G7" i="35" s="1"/>
  <c r="T6" i="35" a="1"/>
  <c r="T6" i="35" s="1"/>
  <c r="L6" i="35" a="1"/>
  <c r="L6" i="35" s="1"/>
  <c r="D6" i="35" a="1"/>
  <c r="D6" i="35" s="1"/>
  <c r="Q5" i="35" a="1"/>
  <c r="Q5" i="35" s="1"/>
  <c r="J5" i="35" a="1"/>
  <c r="J5" i="35" s="1"/>
  <c r="W4" i="35" a="1"/>
  <c r="W4" i="35" s="1"/>
  <c r="O4" i="35" a="1"/>
  <c r="O4" i="35" s="1"/>
  <c r="G4" i="35" a="1"/>
  <c r="G4" i="35" s="1"/>
  <c r="V8" i="34" a="1"/>
  <c r="V8" i="34" s="1"/>
  <c r="N8" i="34" a="1"/>
  <c r="N8" i="34" s="1"/>
  <c r="F8" i="34" a="1"/>
  <c r="F8" i="34" s="1"/>
  <c r="S7" i="34" a="1"/>
  <c r="S7" i="34" s="1"/>
  <c r="K7" i="34" a="1"/>
  <c r="K7" i="34" s="1"/>
  <c r="Q6" i="34" a="1"/>
  <c r="Q6" i="34" s="1"/>
  <c r="I6" i="34" a="1"/>
  <c r="I6" i="34" s="1"/>
  <c r="V5" i="34" a="1"/>
  <c r="V5" i="34" s="1"/>
  <c r="N5" i="34" a="1"/>
  <c r="N5" i="34" s="1"/>
  <c r="F5" i="34" a="1"/>
  <c r="F5" i="34" s="1"/>
  <c r="S4" i="34" a="1"/>
  <c r="S4" i="34" s="1"/>
  <c r="K4" i="34" a="1"/>
  <c r="K4" i="34" s="1"/>
  <c r="T12" i="33" a="1"/>
  <c r="T12" i="33" s="1"/>
  <c r="L12" i="33" a="1"/>
  <c r="L12" i="33" s="1"/>
  <c r="D12" i="33" a="1"/>
  <c r="D12" i="33" s="1"/>
  <c r="Q11" i="33" a="1"/>
  <c r="Q11" i="33" s="1"/>
  <c r="I11" i="33" a="1"/>
  <c r="I11" i="33" s="1"/>
  <c r="V10" i="33" a="1"/>
  <c r="V10" i="33" s="1"/>
  <c r="N10" i="33" a="1"/>
  <c r="N10" i="33" s="1"/>
  <c r="F10" i="33" a="1"/>
  <c r="F10" i="33" s="1"/>
  <c r="S9" i="33" a="1"/>
  <c r="S9" i="33" s="1"/>
  <c r="L9" i="33" a="1"/>
  <c r="L9" i="33" s="1"/>
  <c r="D9" i="33" a="1"/>
  <c r="D9" i="33" s="1"/>
  <c r="Q8" i="33" a="1"/>
  <c r="Q8" i="33" s="1"/>
  <c r="I8" i="33" a="1"/>
  <c r="I8" i="33" s="1"/>
  <c r="V7" i="33" a="1"/>
  <c r="V7" i="33" s="1"/>
  <c r="N7" i="33" a="1"/>
  <c r="N7" i="33" s="1"/>
  <c r="G7" i="33" a="1"/>
  <c r="G7" i="33" s="1"/>
  <c r="M6" i="33" a="1"/>
  <c r="M6" i="33" s="1"/>
  <c r="E6" i="33" a="1"/>
  <c r="E6" i="33" s="1"/>
  <c r="R5" i="33" a="1"/>
  <c r="R5" i="33" s="1"/>
  <c r="K5" i="33" a="1"/>
  <c r="K5" i="33" s="1"/>
  <c r="P4" i="33" a="1"/>
  <c r="P4" i="33" s="1"/>
  <c r="H4" i="33" a="1"/>
  <c r="H4" i="33" s="1"/>
  <c r="S7" i="31" a="1"/>
  <c r="S7" i="31" s="1"/>
  <c r="K7" i="31" a="1"/>
  <c r="K7" i="31" s="1"/>
  <c r="P6" i="31" a="1"/>
  <c r="P6" i="31" s="1"/>
  <c r="H6" i="31" a="1"/>
  <c r="H6" i="31" s="1"/>
  <c r="U5" i="31" a="1"/>
  <c r="U5" i="31" s="1"/>
  <c r="M5" i="31" a="1"/>
  <c r="M5" i="31" s="1"/>
  <c r="E5" i="31" a="1"/>
  <c r="E5" i="31" s="1"/>
  <c r="R4" i="31" a="1"/>
  <c r="R4" i="31" s="1"/>
  <c r="J4" i="31" a="1"/>
  <c r="J4" i="31" s="1"/>
  <c r="T12" i="30" a="1"/>
  <c r="T12" i="30" s="1"/>
  <c r="L12" i="30" a="1"/>
  <c r="L12" i="30" s="1"/>
  <c r="D12" i="30" a="1"/>
  <c r="D12" i="30" s="1"/>
  <c r="Q11" i="30" a="1"/>
  <c r="Q11" i="30" s="1"/>
  <c r="I11" i="30" a="1"/>
  <c r="I11" i="30" s="1"/>
  <c r="V10" i="30" a="1"/>
  <c r="V10" i="30" s="1"/>
  <c r="E6" i="37" a="1"/>
  <c r="E6" i="37" s="1"/>
  <c r="N5" i="37" a="1"/>
  <c r="N5" i="37" s="1"/>
  <c r="W4" i="37" a="1"/>
  <c r="W4" i="37" s="1"/>
  <c r="N4" i="37" a="1"/>
  <c r="N4" i="37" s="1"/>
  <c r="F4" i="37" a="1"/>
  <c r="F4" i="37" s="1"/>
  <c r="W8" i="36" a="1"/>
  <c r="W8" i="36" s="1"/>
  <c r="O8" i="36" a="1"/>
  <c r="O8" i="36" s="1"/>
  <c r="G8" i="36" a="1"/>
  <c r="G8" i="36" s="1"/>
  <c r="U7" i="36" a="1"/>
  <c r="U7" i="36" s="1"/>
  <c r="M7" i="36" a="1"/>
  <c r="M7" i="36" s="1"/>
  <c r="E7" i="36" a="1"/>
  <c r="E7" i="36" s="1"/>
  <c r="R6" i="36" a="1"/>
  <c r="R6" i="36" s="1"/>
  <c r="J6" i="36" a="1"/>
  <c r="J6" i="36" s="1"/>
  <c r="W5" i="36" a="1"/>
  <c r="W5" i="36" s="1"/>
  <c r="O5" i="36" a="1"/>
  <c r="O5" i="36" s="1"/>
  <c r="G5" i="36" a="1"/>
  <c r="G5" i="36" s="1"/>
  <c r="T4" i="36" a="1"/>
  <c r="T4" i="36" s="1"/>
  <c r="L4" i="36" a="1"/>
  <c r="L4" i="36" s="1"/>
  <c r="D4" i="36" a="1"/>
  <c r="D4" i="36" s="1"/>
  <c r="V7" i="35" a="1"/>
  <c r="V7" i="35" s="1"/>
  <c r="N7" i="35" a="1"/>
  <c r="N7" i="35" s="1"/>
  <c r="F7" i="35" a="1"/>
  <c r="F7" i="35" s="1"/>
  <c r="S6" i="35" a="1"/>
  <c r="S6" i="35" s="1"/>
  <c r="K6" i="35" a="1"/>
  <c r="K6" i="35" s="1"/>
  <c r="P5" i="35" a="1"/>
  <c r="P5" i="35" s="1"/>
  <c r="I5" i="35" a="1"/>
  <c r="I5" i="35" s="1"/>
  <c r="V4" i="35" a="1"/>
  <c r="V4" i="35" s="1"/>
  <c r="N4" i="35" a="1"/>
  <c r="N4" i="35" s="1"/>
  <c r="F4" i="35" a="1"/>
  <c r="F4" i="35" s="1"/>
  <c r="U8" i="34" a="1"/>
  <c r="U8" i="34" s="1"/>
  <c r="M8" i="34" a="1"/>
  <c r="M8" i="34" s="1"/>
  <c r="E8" i="34" a="1"/>
  <c r="E8" i="34" s="1"/>
  <c r="R7" i="34" a="1"/>
  <c r="R7" i="34" s="1"/>
  <c r="J7" i="34" a="1"/>
  <c r="J7" i="34" s="1"/>
  <c r="W6" i="34" a="1"/>
  <c r="W6" i="34" s="1"/>
  <c r="P6" i="34" a="1"/>
  <c r="P6" i="34" s="1"/>
  <c r="H6" i="34" a="1"/>
  <c r="H6" i="34" s="1"/>
  <c r="U5" i="34" a="1"/>
  <c r="U5" i="34" s="1"/>
  <c r="M5" i="34" a="1"/>
  <c r="M5" i="34" s="1"/>
  <c r="E5" i="34" a="1"/>
  <c r="E5" i="34" s="1"/>
  <c r="R4" i="34" a="1"/>
  <c r="R4" i="34" s="1"/>
  <c r="J4" i="34" a="1"/>
  <c r="J4" i="34" s="1"/>
  <c r="S12" i="33" a="1"/>
  <c r="S12" i="33" s="1"/>
  <c r="K12" i="33" a="1"/>
  <c r="K12" i="33" s="1"/>
  <c r="P11" i="33" a="1"/>
  <c r="P11" i="33" s="1"/>
  <c r="H11" i="33" a="1"/>
  <c r="H11" i="33" s="1"/>
  <c r="U10" i="33" a="1"/>
  <c r="U10" i="33" s="1"/>
  <c r="M10" i="33" a="1"/>
  <c r="M10" i="33" s="1"/>
  <c r="E10" i="33" a="1"/>
  <c r="E10" i="33" s="1"/>
  <c r="R9" i="33" a="1"/>
  <c r="R9" i="33" s="1"/>
  <c r="K9" i="33" a="1"/>
  <c r="K9" i="33" s="1"/>
  <c r="P8" i="33" a="1"/>
  <c r="P8" i="33" s="1"/>
  <c r="H8" i="33" a="1"/>
  <c r="H8" i="33" s="1"/>
  <c r="U7" i="33" a="1"/>
  <c r="U7" i="33" s="1"/>
  <c r="M7" i="33" a="1"/>
  <c r="M7" i="33" s="1"/>
  <c r="F7" i="33" a="1"/>
  <c r="F7" i="33" s="1"/>
  <c r="T6" i="33" a="1"/>
  <c r="T6" i="33" s="1"/>
  <c r="L6" i="33" a="1"/>
  <c r="L6" i="33" s="1"/>
  <c r="D6" i="33" a="1"/>
  <c r="D6" i="33" s="1"/>
  <c r="Q5" i="33" a="1"/>
  <c r="Q5" i="33" s="1"/>
  <c r="J5" i="33" a="1"/>
  <c r="J5" i="33" s="1"/>
  <c r="W4" i="33" a="1"/>
  <c r="W4" i="33" s="1"/>
  <c r="O4" i="33" a="1"/>
  <c r="O4" i="33" s="1"/>
  <c r="G4" i="33" a="1"/>
  <c r="G4" i="33" s="1"/>
  <c r="R7" i="31" a="1"/>
  <c r="R7" i="31" s="1"/>
  <c r="J7" i="31" a="1"/>
  <c r="J7" i="31" s="1"/>
  <c r="W6" i="31" a="1"/>
  <c r="W6" i="31" s="1"/>
  <c r="O6" i="31" a="1"/>
  <c r="O6" i="31" s="1"/>
  <c r="G6" i="31" a="1"/>
  <c r="G6" i="31" s="1"/>
  <c r="T5" i="31" a="1"/>
  <c r="T5" i="31" s="1"/>
  <c r="L5" i="31" a="1"/>
  <c r="L5" i="31" s="1"/>
  <c r="D5" i="31" a="1"/>
  <c r="D5" i="31" s="1"/>
  <c r="Q4" i="31" a="1"/>
  <c r="Q4" i="31" s="1"/>
  <c r="I4" i="31" a="1"/>
  <c r="I4" i="31" s="1"/>
  <c r="S12" i="30" a="1"/>
  <c r="S12" i="30" s="1"/>
  <c r="K12" i="30" a="1"/>
  <c r="K12" i="30" s="1"/>
  <c r="P11" i="30" a="1"/>
  <c r="P11" i="30" s="1"/>
  <c r="H11" i="30" a="1"/>
  <c r="H11" i="30" s="1"/>
  <c r="U10" i="30" a="1"/>
  <c r="U10" i="30" s="1"/>
  <c r="M10" i="30" a="1"/>
  <c r="M10" i="30" s="1"/>
  <c r="D6" i="37" a="1"/>
  <c r="D6" i="37" s="1"/>
  <c r="K5" i="37" a="1"/>
  <c r="K5" i="37" s="1"/>
  <c r="U4" i="37" a="1"/>
  <c r="U4" i="37" s="1"/>
  <c r="M4" i="37" a="1"/>
  <c r="M4" i="37" s="1"/>
  <c r="E4" i="37" a="1"/>
  <c r="E4" i="37" s="1"/>
  <c r="V8" i="36" a="1"/>
  <c r="V8" i="36" s="1"/>
  <c r="N8" i="36" a="1"/>
  <c r="N8" i="36" s="1"/>
  <c r="F8" i="36" a="1"/>
  <c r="F8" i="36" s="1"/>
  <c r="T7" i="36" a="1"/>
  <c r="T7" i="36" s="1"/>
  <c r="L7" i="36" a="1"/>
  <c r="L7" i="36" s="1"/>
  <c r="D7" i="36" a="1"/>
  <c r="D7" i="36" s="1"/>
  <c r="Q6" i="36" a="1"/>
  <c r="Q6" i="36" s="1"/>
  <c r="I6" i="36" a="1"/>
  <c r="I6" i="36" s="1"/>
  <c r="V5" i="36" a="1"/>
  <c r="V5" i="36" s="1"/>
  <c r="N5" i="36" a="1"/>
  <c r="N5" i="36" s="1"/>
  <c r="F5" i="36" a="1"/>
  <c r="F5" i="36" s="1"/>
  <c r="S4" i="36" a="1"/>
  <c r="S4" i="36" s="1"/>
  <c r="K4" i="36" a="1"/>
  <c r="K4" i="36" s="1"/>
  <c r="U7" i="35" a="1"/>
  <c r="U7" i="35" s="1"/>
  <c r="M7" i="35" a="1"/>
  <c r="M7" i="35" s="1"/>
  <c r="E7" i="35" a="1"/>
  <c r="E7" i="35" s="1"/>
  <c r="R6" i="35" a="1"/>
  <c r="R6" i="35" s="1"/>
  <c r="J6" i="35" a="1"/>
  <c r="J6" i="35" s="1"/>
  <c r="W5" i="35" a="1"/>
  <c r="W5" i="35" s="1"/>
  <c r="H5" i="35" a="1"/>
  <c r="H5" i="35" s="1"/>
  <c r="U4" i="35" a="1"/>
  <c r="U4" i="35" s="1"/>
  <c r="M4" i="35" a="1"/>
  <c r="M4" i="35" s="1"/>
  <c r="E4" i="35" a="1"/>
  <c r="E4" i="35" s="1"/>
  <c r="T8" i="34" a="1"/>
  <c r="T8" i="34" s="1"/>
  <c r="L8" i="34" a="1"/>
  <c r="L8" i="34" s="1"/>
  <c r="D8" i="34" a="1"/>
  <c r="D8" i="34" s="1"/>
  <c r="Q7" i="34" a="1"/>
  <c r="Q7" i="34" s="1"/>
  <c r="I7" i="34" a="1"/>
  <c r="I7" i="34" s="1"/>
  <c r="V6" i="34" a="1"/>
  <c r="V6" i="34" s="1"/>
  <c r="O6" i="34" a="1"/>
  <c r="O6" i="34" s="1"/>
  <c r="G6" i="34" a="1"/>
  <c r="G6" i="34" s="1"/>
  <c r="T5" i="34" a="1"/>
  <c r="T5" i="34" s="1"/>
  <c r="L5" i="34" a="1"/>
  <c r="L5" i="34" s="1"/>
  <c r="D5" i="34" a="1"/>
  <c r="D5" i="34" s="1"/>
  <c r="Q4" i="34" a="1"/>
  <c r="Q4" i="34" s="1"/>
  <c r="I4" i="34" a="1"/>
  <c r="I4" i="34" s="1"/>
  <c r="R12" i="33" a="1"/>
  <c r="R12" i="33" s="1"/>
  <c r="J12" i="33" a="1"/>
  <c r="J12" i="33" s="1"/>
  <c r="W11" i="33" a="1"/>
  <c r="W11" i="33" s="1"/>
  <c r="O11" i="33" a="1"/>
  <c r="O11" i="33" s="1"/>
  <c r="G11" i="33" a="1"/>
  <c r="G11" i="33" s="1"/>
  <c r="T10" i="33" a="1"/>
  <c r="T10" i="33" s="1"/>
  <c r="L10" i="33" a="1"/>
  <c r="L10" i="33" s="1"/>
  <c r="D10" i="33" a="1"/>
  <c r="D10" i="33" s="1"/>
  <c r="Q9" i="33" a="1"/>
  <c r="Q9" i="33" s="1"/>
  <c r="J9" i="33" a="1"/>
  <c r="J9" i="33" s="1"/>
  <c r="W8" i="33" a="1"/>
  <c r="W8" i="33" s="1"/>
  <c r="O8" i="33" a="1"/>
  <c r="O8" i="33" s="1"/>
  <c r="G8" i="33" a="1"/>
  <c r="G8" i="33" s="1"/>
  <c r="T7" i="33" a="1"/>
  <c r="T7" i="33" s="1"/>
  <c r="E7" i="33" a="1"/>
  <c r="E7" i="33" s="1"/>
  <c r="S6" i="33" a="1"/>
  <c r="S6" i="33" s="1"/>
  <c r="K6" i="33" a="1"/>
  <c r="K6" i="33" s="1"/>
  <c r="P5" i="33" a="1"/>
  <c r="P5" i="33" s="1"/>
  <c r="I5" i="33" a="1"/>
  <c r="I5" i="33" s="1"/>
  <c r="V4" i="33" a="1"/>
  <c r="V4" i="33" s="1"/>
  <c r="N4" i="33" a="1"/>
  <c r="N4" i="33" s="1"/>
  <c r="F4" i="33" a="1"/>
  <c r="F4" i="33" s="1"/>
  <c r="Q7" i="31" a="1"/>
  <c r="Q7" i="31" s="1"/>
  <c r="I7" i="31" a="1"/>
  <c r="I7" i="31" s="1"/>
  <c r="V6" i="31" a="1"/>
  <c r="V6" i="31" s="1"/>
  <c r="N6" i="31" a="1"/>
  <c r="N6" i="31" s="1"/>
  <c r="F6" i="31" a="1"/>
  <c r="F6" i="31" s="1"/>
  <c r="S5" i="31" a="1"/>
  <c r="S5" i="31" s="1"/>
  <c r="K5" i="31" a="1"/>
  <c r="K5" i="31" s="1"/>
  <c r="P4" i="31" a="1"/>
  <c r="P4" i="31" s="1"/>
  <c r="H4" i="31" a="1"/>
  <c r="H4" i="31" s="1"/>
  <c r="R12" i="30" a="1"/>
  <c r="R12" i="30" s="1"/>
  <c r="J12" i="30" a="1"/>
  <c r="J12" i="30" s="1"/>
  <c r="W11" i="30" a="1"/>
  <c r="W11" i="30" s="1"/>
  <c r="O11" i="30" a="1"/>
  <c r="O11" i="30" s="1"/>
  <c r="G11" i="30" a="1"/>
  <c r="G11" i="30" s="1"/>
  <c r="T10" i="30" a="1"/>
  <c r="T10" i="30" s="1"/>
  <c r="T6" i="37" a="1"/>
  <c r="T6" i="37" s="1"/>
  <c r="W5" i="37" a="1"/>
  <c r="W5" i="37" s="1"/>
  <c r="G5" i="37" a="1"/>
  <c r="G5" i="37" s="1"/>
  <c r="S4" i="37" a="1"/>
  <c r="S4" i="37" s="1"/>
  <c r="K4" i="37" a="1"/>
  <c r="K4" i="37" s="1"/>
  <c r="T8" i="36" a="1"/>
  <c r="T8" i="36" s="1"/>
  <c r="L8" i="36" a="1"/>
  <c r="L8" i="36" s="1"/>
  <c r="D8" i="36" a="1"/>
  <c r="D8" i="36" s="1"/>
  <c r="R7" i="36" a="1"/>
  <c r="R7" i="36" s="1"/>
  <c r="J7" i="36" a="1"/>
  <c r="J7" i="36" s="1"/>
  <c r="W6" i="36" a="1"/>
  <c r="W6" i="36" s="1"/>
  <c r="O6" i="36" a="1"/>
  <c r="O6" i="36" s="1"/>
  <c r="G6" i="36" a="1"/>
  <c r="G6" i="36" s="1"/>
  <c r="T5" i="36" a="1"/>
  <c r="T5" i="36" s="1"/>
  <c r="L5" i="36" a="1"/>
  <c r="L5" i="36" s="1"/>
  <c r="D5" i="36" a="1"/>
  <c r="D5" i="36" s="1"/>
  <c r="Q4" i="36" a="1"/>
  <c r="Q4" i="36" s="1"/>
  <c r="I4" i="36" a="1"/>
  <c r="I4" i="36" s="1"/>
  <c r="S7" i="35" a="1"/>
  <c r="S7" i="35" s="1"/>
  <c r="K7" i="35" a="1"/>
  <c r="K7" i="35" s="1"/>
  <c r="P6" i="35" a="1"/>
  <c r="P6" i="35" s="1"/>
  <c r="H6" i="35" a="1"/>
  <c r="H6" i="35" s="1"/>
  <c r="U5" i="35" a="1"/>
  <c r="U5" i="35" s="1"/>
  <c r="N5" i="35" a="1"/>
  <c r="N5" i="35" s="1"/>
  <c r="F5" i="35" a="1"/>
  <c r="F5" i="35" s="1"/>
  <c r="S4" i="35" a="1"/>
  <c r="S4" i="35" s="1"/>
  <c r="K4" i="35" a="1"/>
  <c r="K4" i="35" s="1"/>
  <c r="R8" i="34" a="1"/>
  <c r="R8" i="34" s="1"/>
  <c r="J8" i="34" a="1"/>
  <c r="J8" i="34" s="1"/>
  <c r="W7" i="34" a="1"/>
  <c r="W7" i="34" s="1"/>
  <c r="O7" i="34" a="1"/>
  <c r="O7" i="34" s="1"/>
  <c r="G7" i="34" a="1"/>
  <c r="G7" i="34" s="1"/>
  <c r="T6" i="34" a="1"/>
  <c r="T6" i="34" s="1"/>
  <c r="M6" i="34" a="1"/>
  <c r="M6" i="34" s="1"/>
  <c r="E6" i="34" a="1"/>
  <c r="E6" i="34" s="1"/>
  <c r="R5" i="34" a="1"/>
  <c r="R5" i="34" s="1"/>
  <c r="J5" i="34" a="1"/>
  <c r="J5" i="34" s="1"/>
  <c r="W4" i="34" a="1"/>
  <c r="W4" i="34" s="1"/>
  <c r="O4" i="34" a="1"/>
  <c r="O4" i="34" s="1"/>
  <c r="G4" i="34" a="1"/>
  <c r="G4" i="34" s="1"/>
  <c r="P12" i="33" a="1"/>
  <c r="P12" i="33" s="1"/>
  <c r="H12" i="33" a="1"/>
  <c r="H12" i="33" s="1"/>
  <c r="U11" i="33" a="1"/>
  <c r="U11" i="33" s="1"/>
  <c r="M11" i="33" a="1"/>
  <c r="M11" i="33" s="1"/>
  <c r="E11" i="33" a="1"/>
  <c r="E11" i="33" s="1"/>
  <c r="R10" i="33" a="1"/>
  <c r="R10" i="33" s="1"/>
  <c r="J10" i="33" a="1"/>
  <c r="J10" i="33" s="1"/>
  <c r="W9" i="33" a="1"/>
  <c r="W9" i="33" s="1"/>
  <c r="O9" i="33" a="1"/>
  <c r="O9" i="33" s="1"/>
  <c r="H9" i="33" a="1"/>
  <c r="H9" i="33" s="1"/>
  <c r="U8" i="33" a="1"/>
  <c r="U8" i="33" s="1"/>
  <c r="M8" i="33" a="1"/>
  <c r="M8" i="33" s="1"/>
  <c r="E8" i="33" a="1"/>
  <c r="E8" i="33" s="1"/>
  <c r="R7" i="33" a="1"/>
  <c r="R7" i="33" s="1"/>
  <c r="K7" i="33" a="1"/>
  <c r="K7" i="33" s="1"/>
  <c r="Q6" i="33" a="1"/>
  <c r="Q6" i="33" s="1"/>
  <c r="I6" i="33" a="1"/>
  <c r="I6" i="33" s="1"/>
  <c r="V5" i="33" a="1"/>
  <c r="V5" i="33" s="1"/>
  <c r="N5" i="33" a="1"/>
  <c r="N5" i="33" s="1"/>
  <c r="G5" i="33" a="1"/>
  <c r="G5" i="33" s="1"/>
  <c r="T4" i="33" a="1"/>
  <c r="T4" i="33" s="1"/>
  <c r="L4" i="33" a="1"/>
  <c r="L4" i="33" s="1"/>
  <c r="D4" i="33" a="1"/>
  <c r="D4" i="33" s="1"/>
  <c r="W7" i="31" a="1"/>
  <c r="W7" i="31" s="1"/>
  <c r="O7" i="31" a="1"/>
  <c r="O7" i="31" s="1"/>
  <c r="G7" i="31" a="1"/>
  <c r="G7" i="31" s="1"/>
  <c r="T6" i="31" a="1"/>
  <c r="T6" i="31" s="1"/>
  <c r="L6" i="31" a="1"/>
  <c r="L6" i="31" s="1"/>
  <c r="D6" i="31" a="1"/>
  <c r="D6" i="31" s="1"/>
  <c r="Q5" i="31" a="1"/>
  <c r="Q5" i="31" s="1"/>
  <c r="I5" i="31" a="1"/>
  <c r="I5" i="31" s="1"/>
  <c r="V4" i="31" a="1"/>
  <c r="V4" i="31" s="1"/>
  <c r="N4" i="31" a="1"/>
  <c r="N4" i="31" s="1"/>
  <c r="F4" i="31" a="1"/>
  <c r="F4" i="31" s="1"/>
  <c r="P12" i="30" a="1"/>
  <c r="P12" i="30" s="1"/>
  <c r="H12" i="30" a="1"/>
  <c r="H12" i="30" s="1"/>
  <c r="U11" i="30" a="1"/>
  <c r="U11" i="30" s="1"/>
  <c r="M11" i="30" a="1"/>
  <c r="M11" i="30" s="1"/>
  <c r="E11" i="30" a="1"/>
  <c r="E11" i="30" s="1"/>
  <c r="R10" i="30" a="1"/>
  <c r="R10" i="30" s="1"/>
  <c r="P6" i="37" a="1"/>
  <c r="P6" i="37" s="1"/>
  <c r="V5" i="37" a="1"/>
  <c r="V5" i="37" s="1"/>
  <c r="F5" i="37" a="1"/>
  <c r="F5" i="37" s="1"/>
  <c r="R4" i="37" a="1"/>
  <c r="R4" i="37" s="1"/>
  <c r="J4" i="37" a="1"/>
  <c r="J4" i="37" s="1"/>
  <c r="S8" i="36" a="1"/>
  <c r="S8" i="36" s="1"/>
  <c r="K8" i="36" a="1"/>
  <c r="K8" i="36" s="1"/>
  <c r="Q7" i="36" a="1"/>
  <c r="Q7" i="36" s="1"/>
  <c r="I7" i="36" a="1"/>
  <c r="I7" i="36" s="1"/>
  <c r="V6" i="36" a="1"/>
  <c r="V6" i="36" s="1"/>
  <c r="N6" i="36" a="1"/>
  <c r="N6" i="36" s="1"/>
  <c r="F6" i="36" a="1"/>
  <c r="F6" i="36" s="1"/>
  <c r="S5" i="36" a="1"/>
  <c r="S5" i="36" s="1"/>
  <c r="K5" i="36" a="1"/>
  <c r="K5" i="36" s="1"/>
  <c r="P4" i="36" a="1"/>
  <c r="P4" i="36" s="1"/>
  <c r="H4" i="36" a="1"/>
  <c r="H4" i="36" s="1"/>
  <c r="R7" i="35" a="1"/>
  <c r="R7" i="35" s="1"/>
  <c r="J7" i="35" a="1"/>
  <c r="J7" i="35" s="1"/>
  <c r="W6" i="35" a="1"/>
  <c r="W6" i="35" s="1"/>
  <c r="O6" i="35" a="1"/>
  <c r="O6" i="35" s="1"/>
  <c r="G6" i="35" a="1"/>
  <c r="G6" i="35" s="1"/>
  <c r="T5" i="35" a="1"/>
  <c r="T5" i="35" s="1"/>
  <c r="M5" i="35" a="1"/>
  <c r="M5" i="35" s="1"/>
  <c r="E5" i="35" a="1"/>
  <c r="E5" i="35" s="1"/>
  <c r="R4" i="35" a="1"/>
  <c r="R4" i="35" s="1"/>
  <c r="J4" i="35" a="1"/>
  <c r="J4" i="35" s="1"/>
  <c r="Q8" i="34" a="1"/>
  <c r="Q8" i="34" s="1"/>
  <c r="I8" i="34" a="1"/>
  <c r="I8" i="34" s="1"/>
  <c r="V7" i="34" a="1"/>
  <c r="V7" i="34" s="1"/>
  <c r="N7" i="34" a="1"/>
  <c r="N7" i="34" s="1"/>
  <c r="F7" i="34" a="1"/>
  <c r="F7" i="34" s="1"/>
  <c r="S6" i="34" a="1"/>
  <c r="S6" i="34" s="1"/>
  <c r="L6" i="34" a="1"/>
  <c r="L6" i="34" s="1"/>
  <c r="D6" i="34" a="1"/>
  <c r="D6" i="34" s="1"/>
  <c r="Q5" i="34" a="1"/>
  <c r="Q5" i="34" s="1"/>
  <c r="I5" i="34" a="1"/>
  <c r="I5" i="34" s="1"/>
  <c r="V4" i="34" a="1"/>
  <c r="V4" i="34" s="1"/>
  <c r="N4" i="34" a="1"/>
  <c r="N4" i="34" s="1"/>
  <c r="F4" i="34" a="1"/>
  <c r="F4" i="34" s="1"/>
  <c r="W12" i="33" a="1"/>
  <c r="W12" i="33" s="1"/>
  <c r="O12" i="33" a="1"/>
  <c r="O12" i="33" s="1"/>
  <c r="G12" i="33" a="1"/>
  <c r="G12" i="33" s="1"/>
  <c r="T11" i="33" a="1"/>
  <c r="T11" i="33" s="1"/>
  <c r="L11" i="33" a="1"/>
  <c r="L11" i="33" s="1"/>
  <c r="D11" i="33" a="1"/>
  <c r="D11" i="33" s="1"/>
  <c r="Q10" i="33" a="1"/>
  <c r="Q10" i="33" s="1"/>
  <c r="I10" i="33" a="1"/>
  <c r="I10" i="33" s="1"/>
  <c r="V9" i="33" a="1"/>
  <c r="V9" i="33" s="1"/>
  <c r="N9" i="33" a="1"/>
  <c r="N9" i="33" s="1"/>
  <c r="G9" i="33" a="1"/>
  <c r="G9" i="33" s="1"/>
  <c r="T8" i="33" a="1"/>
  <c r="T8" i="33" s="1"/>
  <c r="L8" i="33" a="1"/>
  <c r="L8" i="33" s="1"/>
  <c r="D8" i="33" a="1"/>
  <c r="D8" i="33" s="1"/>
  <c r="Q7" i="33" a="1"/>
  <c r="Q7" i="33" s="1"/>
  <c r="J7" i="33" a="1"/>
  <c r="J7" i="33" s="1"/>
  <c r="W6" i="33" a="1"/>
  <c r="W6" i="33" s="1"/>
  <c r="P6" i="33" a="1"/>
  <c r="P6" i="33" s="1"/>
  <c r="H6" i="33" a="1"/>
  <c r="H6" i="33" s="1"/>
  <c r="U5" i="33" a="1"/>
  <c r="U5" i="33" s="1"/>
  <c r="M5" i="33" a="1"/>
  <c r="M5" i="33" s="1"/>
  <c r="F5" i="33" a="1"/>
  <c r="F5" i="33" s="1"/>
  <c r="S4" i="33" a="1"/>
  <c r="S4" i="33" s="1"/>
  <c r="K4" i="33" a="1"/>
  <c r="K4" i="33" s="1"/>
  <c r="V7" i="31" a="1"/>
  <c r="V7" i="31" s="1"/>
  <c r="N7" i="31" a="1"/>
  <c r="N7" i="31" s="1"/>
  <c r="F7" i="31" a="1"/>
  <c r="F7" i="31" s="1"/>
  <c r="S6" i="31" a="1"/>
  <c r="S6" i="31" s="1"/>
  <c r="K6" i="31" a="1"/>
  <c r="K6" i="31" s="1"/>
  <c r="P5" i="31" a="1"/>
  <c r="P5" i="31" s="1"/>
  <c r="H5" i="31" a="1"/>
  <c r="H5" i="31" s="1"/>
  <c r="U4" i="31" a="1"/>
  <c r="U4" i="31" s="1"/>
  <c r="M4" i="31" a="1"/>
  <c r="M4" i="31" s="1"/>
  <c r="E4" i="31" a="1"/>
  <c r="E4" i="31" s="1"/>
  <c r="W12" i="30" a="1"/>
  <c r="W12" i="30" s="1"/>
  <c r="O12" i="30" a="1"/>
  <c r="O12" i="30" s="1"/>
  <c r="G12" i="30" a="1"/>
  <c r="G12" i="30" s="1"/>
  <c r="T11" i="30" a="1"/>
  <c r="T11" i="30" s="1"/>
  <c r="L11" i="30" a="1"/>
  <c r="L11" i="30" s="1"/>
  <c r="D11" i="30" a="1"/>
  <c r="D11" i="30" s="1"/>
  <c r="Q10" i="30" a="1"/>
  <c r="Q10" i="30" s="1"/>
  <c r="L6" i="37" a="1"/>
  <c r="L6" i="37" s="1"/>
  <c r="S5" i="37" a="1"/>
  <c r="S5" i="37" s="1"/>
  <c r="E5" i="37" a="1"/>
  <c r="E5" i="37" s="1"/>
  <c r="Q4" i="37" a="1"/>
  <c r="Q4" i="37" s="1"/>
  <c r="I4" i="37" a="1"/>
  <c r="I4" i="37" s="1"/>
  <c r="R8" i="36" a="1"/>
  <c r="R8" i="36" s="1"/>
  <c r="J8" i="36" a="1"/>
  <c r="J8" i="36" s="1"/>
  <c r="W7" i="36" a="1"/>
  <c r="W7" i="36" s="1"/>
  <c r="P7" i="36" a="1"/>
  <c r="P7" i="36" s="1"/>
  <c r="H7" i="36" a="1"/>
  <c r="H7" i="36" s="1"/>
  <c r="U6" i="36" a="1"/>
  <c r="U6" i="36" s="1"/>
  <c r="M6" i="36" a="1"/>
  <c r="M6" i="36" s="1"/>
  <c r="E6" i="36" a="1"/>
  <c r="E6" i="36" s="1"/>
  <c r="R5" i="36" a="1"/>
  <c r="R5" i="36" s="1"/>
  <c r="J5" i="36" a="1"/>
  <c r="J5" i="36" s="1"/>
  <c r="W4" i="36" a="1"/>
  <c r="W4" i="36" s="1"/>
  <c r="O4" i="36" a="1"/>
  <c r="O4" i="36" s="1"/>
  <c r="G4" i="36" a="1"/>
  <c r="G4" i="36" s="1"/>
  <c r="Q7" i="35" a="1"/>
  <c r="Q7" i="35" s="1"/>
  <c r="I7" i="35" a="1"/>
  <c r="I7" i="35" s="1"/>
  <c r="V6" i="35" a="1"/>
  <c r="V6" i="35" s="1"/>
  <c r="N6" i="35" a="1"/>
  <c r="N6" i="35" s="1"/>
  <c r="F6" i="35" a="1"/>
  <c r="F6" i="35" s="1"/>
  <c r="S5" i="35" a="1"/>
  <c r="S5" i="35" s="1"/>
  <c r="L5" i="35" a="1"/>
  <c r="L5" i="35" s="1"/>
  <c r="D5" i="35" a="1"/>
  <c r="D5" i="35" s="1"/>
  <c r="Q4" i="35" a="1"/>
  <c r="Q4" i="35" s="1"/>
  <c r="I4" i="35" a="1"/>
  <c r="I4" i="35" s="1"/>
  <c r="P8" i="34" a="1"/>
  <c r="P8" i="34" s="1"/>
  <c r="H8" i="34" a="1"/>
  <c r="H8" i="34" s="1"/>
  <c r="U7" i="34" a="1"/>
  <c r="U7" i="34" s="1"/>
  <c r="M7" i="34" a="1"/>
  <c r="M7" i="34" s="1"/>
  <c r="E7" i="34" a="1"/>
  <c r="E7" i="34" s="1"/>
  <c r="K6" i="34" a="1"/>
  <c r="K6" i="34" s="1"/>
  <c r="P5" i="34" a="1"/>
  <c r="P5" i="34" s="1"/>
  <c r="H5" i="34" a="1"/>
  <c r="H5" i="34" s="1"/>
  <c r="U4" i="34" a="1"/>
  <c r="U4" i="34" s="1"/>
  <c r="M4" i="34" a="1"/>
  <c r="M4" i="34" s="1"/>
  <c r="E4" i="34" a="1"/>
  <c r="E4" i="34" s="1"/>
  <c r="V12" i="33" a="1"/>
  <c r="V12" i="33" s="1"/>
  <c r="N12" i="33" a="1"/>
  <c r="N12" i="33" s="1"/>
  <c r="F12" i="33" a="1"/>
  <c r="F12" i="33" s="1"/>
  <c r="S11" i="33" a="1"/>
  <c r="S11" i="33" s="1"/>
  <c r="K11" i="33" a="1"/>
  <c r="K11" i="33" s="1"/>
  <c r="P10" i="33" a="1"/>
  <c r="P10" i="33" s="1"/>
  <c r="H10" i="33" a="1"/>
  <c r="H10" i="33" s="1"/>
  <c r="U9" i="33" a="1"/>
  <c r="U9" i="33" s="1"/>
  <c r="F9" i="33" a="1"/>
  <c r="F9" i="33" s="1"/>
  <c r="S8" i="33" a="1"/>
  <c r="S8" i="33" s="1"/>
  <c r="K8" i="33" a="1"/>
  <c r="K8" i="33" s="1"/>
  <c r="P7" i="33" a="1"/>
  <c r="P7" i="33" s="1"/>
  <c r="I7" i="33" a="1"/>
  <c r="I7" i="33" s="1"/>
  <c r="V6" i="33" a="1"/>
  <c r="V6" i="33" s="1"/>
  <c r="O6" i="33" a="1"/>
  <c r="O6" i="33" s="1"/>
  <c r="G6" i="33" a="1"/>
  <c r="G6" i="33" s="1"/>
  <c r="T5" i="33" a="1"/>
  <c r="T5" i="33" s="1"/>
  <c r="L5" i="33" a="1"/>
  <c r="L5" i="33" s="1"/>
  <c r="E5" i="33" a="1"/>
  <c r="E5" i="33" s="1"/>
  <c r="R4" i="33" a="1"/>
  <c r="R4" i="33" s="1"/>
  <c r="J4" i="33" a="1"/>
  <c r="J4" i="33" s="1"/>
  <c r="U7" i="31" a="1"/>
  <c r="U7" i="31" s="1"/>
  <c r="M7" i="31" a="1"/>
  <c r="M7" i="31" s="1"/>
  <c r="E7" i="31" a="1"/>
  <c r="E7" i="31" s="1"/>
  <c r="R6" i="31" a="1"/>
  <c r="R6" i="31" s="1"/>
  <c r="J6" i="31" a="1"/>
  <c r="J6" i="31" s="1"/>
  <c r="W5" i="31" a="1"/>
  <c r="W5" i="31" s="1"/>
  <c r="O5" i="31" a="1"/>
  <c r="O5" i="31" s="1"/>
  <c r="G5" i="31" a="1"/>
  <c r="G5" i="31" s="1"/>
  <c r="T4" i="31" a="1"/>
  <c r="T4" i="31" s="1"/>
  <c r="L4" i="31" a="1"/>
  <c r="L4" i="31" s="1"/>
  <c r="D4" i="31" a="1"/>
  <c r="D4" i="31" s="1"/>
  <c r="V12" i="30" a="1"/>
  <c r="V12" i="30" s="1"/>
  <c r="N12" i="30" a="1"/>
  <c r="N12" i="30" s="1"/>
  <c r="F12" i="30" a="1"/>
  <c r="F12" i="30" s="1"/>
  <c r="S11" i="30" a="1"/>
  <c r="S11" i="30" s="1"/>
  <c r="K11" i="30" a="1"/>
  <c r="K11" i="30" s="1"/>
  <c r="T4" i="37" a="1"/>
  <c r="T4" i="37" s="1"/>
  <c r="U8" i="36" a="1"/>
  <c r="U8" i="36" s="1"/>
  <c r="H6" i="36" a="1"/>
  <c r="H6" i="36" s="1"/>
  <c r="T7" i="35" a="1"/>
  <c r="T7" i="35" s="1"/>
  <c r="O5" i="35" a="1"/>
  <c r="O5" i="35" s="1"/>
  <c r="P4" i="34" a="1"/>
  <c r="P4" i="34" s="1"/>
  <c r="Q12" i="33" a="1"/>
  <c r="Q12" i="33" s="1"/>
  <c r="K10" i="33" a="1"/>
  <c r="K10" i="33" s="1"/>
  <c r="W5" i="33" a="1"/>
  <c r="W5" i="33" s="1"/>
  <c r="W4" i="31" a="1"/>
  <c r="W4" i="31" s="1"/>
  <c r="F11" i="30" a="1"/>
  <c r="F11" i="30" s="1"/>
  <c r="K10" i="30" a="1"/>
  <c r="K10" i="30" s="1"/>
  <c r="P9" i="30" a="1"/>
  <c r="P9" i="30" s="1"/>
  <c r="H9" i="30" a="1"/>
  <c r="H9" i="30" s="1"/>
  <c r="T8" i="30" a="1"/>
  <c r="T8" i="30" s="1"/>
  <c r="L8" i="30" a="1"/>
  <c r="L8" i="30" s="1"/>
  <c r="D8" i="30" a="1"/>
  <c r="D8" i="30" s="1"/>
  <c r="P7" i="30" a="1"/>
  <c r="P7" i="30" s="1"/>
  <c r="H7" i="30" a="1"/>
  <c r="H7" i="30" s="1"/>
  <c r="T6" i="30" a="1"/>
  <c r="T6" i="30" s="1"/>
  <c r="L6" i="30" a="1"/>
  <c r="L6" i="30" s="1"/>
  <c r="D6" i="30" a="1"/>
  <c r="D6" i="30" s="1"/>
  <c r="P5" i="30" a="1"/>
  <c r="P5" i="30" s="1"/>
  <c r="H5" i="30" a="1"/>
  <c r="H5" i="30" s="1"/>
  <c r="T4" i="30" a="1"/>
  <c r="T4" i="30" s="1"/>
  <c r="L4" i="30" a="1"/>
  <c r="L4" i="30" s="1"/>
  <c r="D4" i="30" a="1"/>
  <c r="D4" i="30" s="1"/>
  <c r="L4" i="37" a="1"/>
  <c r="L4" i="37" s="1"/>
  <c r="M8" i="36" a="1"/>
  <c r="M8" i="36" s="1"/>
  <c r="L7" i="35" a="1"/>
  <c r="L7" i="35" s="1"/>
  <c r="G5" i="35" a="1"/>
  <c r="G5" i="35" s="1"/>
  <c r="U6" i="34" a="1"/>
  <c r="U6" i="34" s="1"/>
  <c r="H4" i="34" a="1"/>
  <c r="H4" i="34" s="1"/>
  <c r="I12" i="33" a="1"/>
  <c r="I12" i="33" s="1"/>
  <c r="S7" i="33" a="1"/>
  <c r="S7" i="33" s="1"/>
  <c r="O5" i="33" a="1"/>
  <c r="O5" i="33" s="1"/>
  <c r="U6" i="31" a="1"/>
  <c r="U6" i="31" s="1"/>
  <c r="O4" i="31" a="1"/>
  <c r="O4" i="31" s="1"/>
  <c r="Q12" i="30" a="1"/>
  <c r="Q12" i="30" s="1"/>
  <c r="J10" i="30" a="1"/>
  <c r="J10" i="30" s="1"/>
  <c r="W9" i="30" a="1"/>
  <c r="W9" i="30" s="1"/>
  <c r="O9" i="30" a="1"/>
  <c r="O9" i="30" s="1"/>
  <c r="G9" i="30" a="1"/>
  <c r="G9" i="30" s="1"/>
  <c r="S8" i="30" a="1"/>
  <c r="S8" i="30" s="1"/>
  <c r="K8" i="30" a="1"/>
  <c r="K8" i="30" s="1"/>
  <c r="W7" i="30" a="1"/>
  <c r="W7" i="30" s="1"/>
  <c r="O7" i="30" a="1"/>
  <c r="O7" i="30" s="1"/>
  <c r="G7" i="30" a="1"/>
  <c r="G7" i="30" s="1"/>
  <c r="S6" i="30" a="1"/>
  <c r="S6" i="30" s="1"/>
  <c r="K6" i="30" a="1"/>
  <c r="K6" i="30" s="1"/>
  <c r="W5" i="30" a="1"/>
  <c r="W5" i="30" s="1"/>
  <c r="O5" i="30" a="1"/>
  <c r="O5" i="30" s="1"/>
  <c r="G5" i="30" a="1"/>
  <c r="G5" i="30" s="1"/>
  <c r="S4" i="30" a="1"/>
  <c r="S4" i="30" s="1"/>
  <c r="K4" i="30" a="1"/>
  <c r="K4" i="30" s="1"/>
  <c r="D4" i="37" a="1"/>
  <c r="D4" i="37" s="1"/>
  <c r="E8" i="36" a="1"/>
  <c r="E8" i="36" s="1"/>
  <c r="U5" i="36" a="1"/>
  <c r="U5" i="36" s="1"/>
  <c r="D7" i="35" a="1"/>
  <c r="D7" i="35" s="1"/>
  <c r="N6" i="34" a="1"/>
  <c r="N6" i="34" s="1"/>
  <c r="P9" i="33" a="1"/>
  <c r="P9" i="33" s="1"/>
  <c r="L7" i="33" a="1"/>
  <c r="L7" i="33" s="1"/>
  <c r="H5" i="33" a="1"/>
  <c r="H5" i="33" s="1"/>
  <c r="M6" i="31" a="1"/>
  <c r="M6" i="31" s="1"/>
  <c r="G4" i="31" a="1"/>
  <c r="G4" i="31" s="1"/>
  <c r="I12" i="30" a="1"/>
  <c r="I12" i="30" s="1"/>
  <c r="W10" i="30" a="1"/>
  <c r="W10" i="30" s="1"/>
  <c r="I10" i="30" a="1"/>
  <c r="I10" i="30" s="1"/>
  <c r="V9" i="30" a="1"/>
  <c r="V9" i="30" s="1"/>
  <c r="N9" i="30" a="1"/>
  <c r="N9" i="30" s="1"/>
  <c r="F9" i="30" a="1"/>
  <c r="F9" i="30" s="1"/>
  <c r="R8" i="30" a="1"/>
  <c r="R8" i="30" s="1"/>
  <c r="J8" i="30" a="1"/>
  <c r="J8" i="30" s="1"/>
  <c r="V7" i="30" a="1"/>
  <c r="V7" i="30" s="1"/>
  <c r="N7" i="30" a="1"/>
  <c r="N7" i="30" s="1"/>
  <c r="F7" i="30" a="1"/>
  <c r="F7" i="30" s="1"/>
  <c r="R6" i="30" a="1"/>
  <c r="R6" i="30" s="1"/>
  <c r="J6" i="30" a="1"/>
  <c r="J6" i="30" s="1"/>
  <c r="V5" i="30" a="1"/>
  <c r="V5" i="30" s="1"/>
  <c r="N5" i="30" a="1"/>
  <c r="N5" i="30" s="1"/>
  <c r="F5" i="30" a="1"/>
  <c r="F5" i="30" s="1"/>
  <c r="R4" i="30" a="1"/>
  <c r="R4" i="30" s="1"/>
  <c r="J4" i="30" a="1"/>
  <c r="J4" i="30" s="1"/>
  <c r="M5" i="36" a="1"/>
  <c r="M5" i="36" s="1"/>
  <c r="T4" i="35" a="1"/>
  <c r="T4" i="35" s="1"/>
  <c r="S8" i="34" a="1"/>
  <c r="S8" i="34" s="1"/>
  <c r="F6" i="34" a="1"/>
  <c r="F6" i="34" s="1"/>
  <c r="V11" i="33" a="1"/>
  <c r="V11" i="33" s="1"/>
  <c r="I9" i="33" a="1"/>
  <c r="I9" i="33" s="1"/>
  <c r="D7" i="33" a="1"/>
  <c r="D7" i="33" s="1"/>
  <c r="E6" i="31" a="1"/>
  <c r="E6" i="31" s="1"/>
  <c r="S10" i="30" a="1"/>
  <c r="S10" i="30" s="1"/>
  <c r="H10" i="30" a="1"/>
  <c r="H10" i="30" s="1"/>
  <c r="U9" i="30" a="1"/>
  <c r="U9" i="30" s="1"/>
  <c r="M9" i="30" a="1"/>
  <c r="M9" i="30" s="1"/>
  <c r="E9" i="30" a="1"/>
  <c r="E9" i="30" s="1"/>
  <c r="Q8" i="30" a="1"/>
  <c r="Q8" i="30" s="1"/>
  <c r="I8" i="30" a="1"/>
  <c r="I8" i="30" s="1"/>
  <c r="U7" i="30" a="1"/>
  <c r="U7" i="30" s="1"/>
  <c r="M7" i="30" a="1"/>
  <c r="M7" i="30" s="1"/>
  <c r="E7" i="30" a="1"/>
  <c r="E7" i="30" s="1"/>
  <c r="Q6" i="30" a="1"/>
  <c r="Q6" i="30" s="1"/>
  <c r="I6" i="30" a="1"/>
  <c r="I6" i="30" s="1"/>
  <c r="U5" i="30" a="1"/>
  <c r="U5" i="30" s="1"/>
  <c r="M5" i="30" a="1"/>
  <c r="M5" i="30" s="1"/>
  <c r="E5" i="30" a="1"/>
  <c r="E5" i="30" s="1"/>
  <c r="Q4" i="30" a="1"/>
  <c r="Q4" i="30" s="1"/>
  <c r="I4" i="30" a="1"/>
  <c r="I4" i="30" s="1"/>
  <c r="S7" i="36" a="1"/>
  <c r="S7" i="36" s="1"/>
  <c r="E5" i="36" a="1"/>
  <c r="E5" i="36" s="1"/>
  <c r="Q6" i="35" a="1"/>
  <c r="Q6" i="35" s="1"/>
  <c r="L4" i="35" a="1"/>
  <c r="L4" i="35" s="1"/>
  <c r="K8" i="34" a="1"/>
  <c r="K8" i="34" s="1"/>
  <c r="N11" i="33" a="1"/>
  <c r="N11" i="33" s="1"/>
  <c r="U4" i="33" a="1"/>
  <c r="U4" i="33" s="1"/>
  <c r="V11" i="30" a="1"/>
  <c r="V11" i="30" s="1"/>
  <c r="P10" i="30" a="1"/>
  <c r="P10" i="30" s="1"/>
  <c r="G10" i="30" a="1"/>
  <c r="G10" i="30" s="1"/>
  <c r="T9" i="30" a="1"/>
  <c r="T9" i="30" s="1"/>
  <c r="L9" i="30" a="1"/>
  <c r="L9" i="30" s="1"/>
  <c r="D9" i="30" a="1"/>
  <c r="D9" i="30" s="1"/>
  <c r="P8" i="30" a="1"/>
  <c r="P8" i="30" s="1"/>
  <c r="H8" i="30" a="1"/>
  <c r="H8" i="30" s="1"/>
  <c r="T7" i="30" a="1"/>
  <c r="T7" i="30" s="1"/>
  <c r="L7" i="30" a="1"/>
  <c r="L7" i="30" s="1"/>
  <c r="D7" i="30" a="1"/>
  <c r="D7" i="30" s="1"/>
  <c r="P6" i="30" a="1"/>
  <c r="P6" i="30" s="1"/>
  <c r="H6" i="30" a="1"/>
  <c r="H6" i="30" s="1"/>
  <c r="T5" i="30" a="1"/>
  <c r="T5" i="30" s="1"/>
  <c r="L5" i="30" a="1"/>
  <c r="L5" i="30" s="1"/>
  <c r="D5" i="30" a="1"/>
  <c r="D5" i="30" s="1"/>
  <c r="P4" i="30" a="1"/>
  <c r="P4" i="30" s="1"/>
  <c r="H4" i="30" a="1"/>
  <c r="H4" i="30" s="1"/>
  <c r="K7" i="36" a="1"/>
  <c r="K7" i="36" s="1"/>
  <c r="I6" i="35" a="1"/>
  <c r="I6" i="35" s="1"/>
  <c r="D4" i="35" a="1"/>
  <c r="D4" i="35" s="1"/>
  <c r="S5" i="34" a="1"/>
  <c r="S5" i="34" s="1"/>
  <c r="F11" i="33" a="1"/>
  <c r="F11" i="33" s="1"/>
  <c r="V8" i="33" a="1"/>
  <c r="V8" i="33" s="1"/>
  <c r="R6" i="33" a="1"/>
  <c r="R6" i="33" s="1"/>
  <c r="M4" i="33" a="1"/>
  <c r="M4" i="33" s="1"/>
  <c r="R5" i="31" a="1"/>
  <c r="R5" i="31" s="1"/>
  <c r="R11" i="30" a="1"/>
  <c r="R11" i="30" s="1"/>
  <c r="O10" i="30" a="1"/>
  <c r="O10" i="30" s="1"/>
  <c r="F10" i="30" a="1"/>
  <c r="F10" i="30" s="1"/>
  <c r="S9" i="30" a="1"/>
  <c r="S9" i="30" s="1"/>
  <c r="K9" i="30" a="1"/>
  <c r="K9" i="30" s="1"/>
  <c r="W8" i="30" a="1"/>
  <c r="W8" i="30" s="1"/>
  <c r="O8" i="30" a="1"/>
  <c r="O8" i="30" s="1"/>
  <c r="G8" i="30" a="1"/>
  <c r="G8" i="30" s="1"/>
  <c r="S7" i="30" a="1"/>
  <c r="S7" i="30" s="1"/>
  <c r="K7" i="30" a="1"/>
  <c r="K7" i="30" s="1"/>
  <c r="W6" i="30" a="1"/>
  <c r="W6" i="30" s="1"/>
  <c r="O6" i="30" a="1"/>
  <c r="O6" i="30" s="1"/>
  <c r="G6" i="30" a="1"/>
  <c r="G6" i="30" s="1"/>
  <c r="S5" i="30" a="1"/>
  <c r="S5" i="30" s="1"/>
  <c r="K5" i="30" a="1"/>
  <c r="K5" i="30" s="1"/>
  <c r="W4" i="30" a="1"/>
  <c r="W4" i="30" s="1"/>
  <c r="O4" i="30" a="1"/>
  <c r="O4" i="30" s="1"/>
  <c r="G4" i="30" a="1"/>
  <c r="G4" i="30" s="1"/>
  <c r="J5" i="37" a="1"/>
  <c r="J5" i="37" s="1"/>
  <c r="R4" i="36" a="1"/>
  <c r="R4" i="36" s="1"/>
  <c r="P7" i="34" a="1"/>
  <c r="P7" i="34" s="1"/>
  <c r="K5" i="34" a="1"/>
  <c r="K5" i="34" s="1"/>
  <c r="N8" i="33" a="1"/>
  <c r="N8" i="33" s="1"/>
  <c r="J6" i="33" a="1"/>
  <c r="J6" i="33" s="1"/>
  <c r="E4" i="33" a="1"/>
  <c r="E4" i="33" s="1"/>
  <c r="P7" i="31" a="1"/>
  <c r="P7" i="31" s="1"/>
  <c r="J5" i="31" a="1"/>
  <c r="J5" i="31" s="1"/>
  <c r="N11" i="30" a="1"/>
  <c r="N11" i="30" s="1"/>
  <c r="N10" i="30" a="1"/>
  <c r="N10" i="30" s="1"/>
  <c r="E10" i="30" a="1"/>
  <c r="E10" i="30" s="1"/>
  <c r="R9" i="30" a="1"/>
  <c r="R9" i="30" s="1"/>
  <c r="J9" i="30" a="1"/>
  <c r="J9" i="30" s="1"/>
  <c r="V8" i="30" a="1"/>
  <c r="V8" i="30" s="1"/>
  <c r="N8" i="30" a="1"/>
  <c r="N8" i="30" s="1"/>
  <c r="F8" i="30" a="1"/>
  <c r="F8" i="30" s="1"/>
  <c r="R7" i="30" a="1"/>
  <c r="R7" i="30" s="1"/>
  <c r="J7" i="30" a="1"/>
  <c r="J7" i="30" s="1"/>
  <c r="V6" i="30" a="1"/>
  <c r="V6" i="30" s="1"/>
  <c r="N6" i="30" a="1"/>
  <c r="N6" i="30" s="1"/>
  <c r="F6" i="30" a="1"/>
  <c r="F6" i="30" s="1"/>
  <c r="R5" i="30" a="1"/>
  <c r="R5" i="30" s="1"/>
  <c r="J5" i="30" a="1"/>
  <c r="J5" i="30" s="1"/>
  <c r="V4" i="30" a="1"/>
  <c r="V4" i="30" s="1"/>
  <c r="N4" i="30" a="1"/>
  <c r="N4" i="30" s="1"/>
  <c r="F4" i="30" a="1"/>
  <c r="F4" i="30" s="1"/>
  <c r="P6" i="36" a="1"/>
  <c r="P6" i="36" s="1"/>
  <c r="J4" i="36" a="1"/>
  <c r="J4" i="36" s="1"/>
  <c r="V5" i="35" a="1"/>
  <c r="V5" i="35" s="1"/>
  <c r="H7" i="34" a="1"/>
  <c r="H7" i="34" s="1"/>
  <c r="S10" i="33" a="1"/>
  <c r="S10" i="33" s="1"/>
  <c r="F8" i="33" a="1"/>
  <c r="F8" i="33" s="1"/>
  <c r="H7" i="31" a="1"/>
  <c r="H7" i="31" s="1"/>
  <c r="J11" i="30" a="1"/>
  <c r="J11" i="30" s="1"/>
  <c r="L10" i="30" a="1"/>
  <c r="L10" i="30" s="1"/>
  <c r="D10" i="30" a="1"/>
  <c r="D10" i="30" s="1"/>
  <c r="Q9" i="30" a="1"/>
  <c r="Q9" i="30" s="1"/>
  <c r="I9" i="30" a="1"/>
  <c r="I9" i="30" s="1"/>
  <c r="U8" i="30" a="1"/>
  <c r="U8" i="30" s="1"/>
  <c r="M8" i="30" a="1"/>
  <c r="M8" i="30" s="1"/>
  <c r="E8" i="30" a="1"/>
  <c r="E8" i="30" s="1"/>
  <c r="Q7" i="30" a="1"/>
  <c r="Q7" i="30" s="1"/>
  <c r="I7" i="30" a="1"/>
  <c r="I7" i="30" s="1"/>
  <c r="U6" i="30" a="1"/>
  <c r="U6" i="30" s="1"/>
  <c r="M6" i="30" a="1"/>
  <c r="M6" i="30" s="1"/>
  <c r="E6" i="30" a="1"/>
  <c r="E6" i="30" s="1"/>
  <c r="Q5" i="30" a="1"/>
  <c r="Q5" i="30" s="1"/>
  <c r="I5" i="30" a="1"/>
  <c r="I5" i="30" s="1"/>
  <c r="U4" i="30" a="1"/>
  <c r="U4" i="30" s="1"/>
  <c r="M4" i="30" a="1"/>
  <c r="M4" i="30" s="1"/>
  <c r="E4" i="30" a="1"/>
  <c r="E4" i="30" s="1"/>
  <c r="W9" i="29" a="1"/>
  <c r="W9" i="29" s="1"/>
  <c r="L9" i="29" a="1"/>
  <c r="L9" i="29" s="1"/>
  <c r="U8" i="29" a="1"/>
  <c r="U8" i="29" s="1"/>
  <c r="L8" i="29" a="1"/>
  <c r="L8" i="29" s="1"/>
  <c r="L7" i="29" a="1"/>
  <c r="L7" i="29" s="1"/>
  <c r="F7" i="29" a="1"/>
  <c r="F7" i="29" s="1"/>
  <c r="U6" i="29" a="1"/>
  <c r="U6" i="29" s="1"/>
  <c r="L6" i="29" a="1"/>
  <c r="L6" i="29" s="1"/>
  <c r="G6" i="29" a="1"/>
  <c r="G6" i="29" s="1"/>
  <c r="W5" i="29" a="1"/>
  <c r="W5" i="29" s="1"/>
  <c r="Q5" i="29" a="1"/>
  <c r="Q5" i="29" s="1"/>
  <c r="K5" i="29" a="1"/>
  <c r="K5" i="29" s="1"/>
  <c r="D5" i="29" a="1"/>
  <c r="D5" i="29" s="1"/>
  <c r="T4" i="29" a="1"/>
  <c r="T4" i="29" s="1"/>
  <c r="K4" i="29" a="1"/>
  <c r="K4" i="29" s="1"/>
  <c r="F4" i="29" a="1"/>
  <c r="F4" i="29" s="1"/>
  <c r="Q7" i="28" a="1"/>
  <c r="Q7" i="28" s="1"/>
  <c r="I7" i="28" a="1"/>
  <c r="I7" i="28" s="1"/>
  <c r="V6" i="28" a="1"/>
  <c r="V6" i="28" s="1"/>
  <c r="N6" i="28" a="1"/>
  <c r="N6" i="28" s="1"/>
  <c r="F6" i="28" a="1"/>
  <c r="F6" i="28" s="1"/>
  <c r="S5" i="28" a="1"/>
  <c r="S5" i="28" s="1"/>
  <c r="K5" i="28" a="1"/>
  <c r="K5" i="28" s="1"/>
  <c r="D5" i="28" a="1"/>
  <c r="D5" i="28" s="1"/>
  <c r="Q4" i="28" a="1"/>
  <c r="Q4" i="28" s="1"/>
  <c r="J4" i="28" a="1"/>
  <c r="J4" i="28" s="1"/>
  <c r="S7" i="27" a="1"/>
  <c r="S7" i="27" s="1"/>
  <c r="K7" i="27" a="1"/>
  <c r="K7" i="27" s="1"/>
  <c r="P6" i="27" a="1"/>
  <c r="P6" i="27" s="1"/>
  <c r="H6" i="27" a="1"/>
  <c r="H6" i="27" s="1"/>
  <c r="U5" i="27" a="1"/>
  <c r="U5" i="27" s="1"/>
  <c r="M5" i="27" a="1"/>
  <c r="M5" i="27" s="1"/>
  <c r="E5" i="27" a="1"/>
  <c r="E5" i="27" s="1"/>
  <c r="R4" i="27" a="1"/>
  <c r="R4" i="27" s="1"/>
  <c r="J4" i="27" a="1"/>
  <c r="J4" i="27" s="1"/>
  <c r="P10" i="26" a="1"/>
  <c r="P10" i="26" s="1"/>
  <c r="H10" i="26" a="1"/>
  <c r="H10" i="26" s="1"/>
  <c r="U9" i="26" a="1"/>
  <c r="U9" i="26" s="1"/>
  <c r="N9" i="26" a="1"/>
  <c r="N9" i="26" s="1"/>
  <c r="F9" i="26" a="1"/>
  <c r="F9" i="26" s="1"/>
  <c r="S8" i="26" a="1"/>
  <c r="S8" i="26" s="1"/>
  <c r="K8" i="26" a="1"/>
  <c r="K8" i="26" s="1"/>
  <c r="P7" i="26" a="1"/>
  <c r="P7" i="26" s="1"/>
  <c r="H7" i="26" a="1"/>
  <c r="H7" i="26" s="1"/>
  <c r="U6" i="26" a="1"/>
  <c r="U6" i="26" s="1"/>
  <c r="M6" i="26" a="1"/>
  <c r="M6" i="26" s="1"/>
  <c r="E6" i="26" a="1"/>
  <c r="E6" i="26" s="1"/>
  <c r="R5" i="26" a="1"/>
  <c r="R5" i="26" s="1"/>
  <c r="J5" i="26" a="1"/>
  <c r="J5" i="26" s="1"/>
  <c r="W4" i="26" a="1"/>
  <c r="W4" i="26" s="1"/>
  <c r="O4" i="26" a="1"/>
  <c r="O4" i="26" s="1"/>
  <c r="G4" i="26" a="1"/>
  <c r="G4" i="26" s="1"/>
  <c r="V9" i="29" a="1"/>
  <c r="V9" i="29" s="1"/>
  <c r="Q9" i="29" a="1"/>
  <c r="Q9" i="29" s="1"/>
  <c r="K9" i="29" a="1"/>
  <c r="K9" i="29" s="1"/>
  <c r="E9" i="29" a="1"/>
  <c r="E9" i="29" s="1"/>
  <c r="P8" i="29" a="1"/>
  <c r="P8" i="29" s="1"/>
  <c r="G8" i="29" a="1"/>
  <c r="G8" i="29" s="1"/>
  <c r="V7" i="29" a="1"/>
  <c r="V7" i="29" s="1"/>
  <c r="Q7" i="29" a="1"/>
  <c r="Q7" i="29" s="1"/>
  <c r="K7" i="29" a="1"/>
  <c r="K7" i="29" s="1"/>
  <c r="E7" i="29" a="1"/>
  <c r="E7" i="29" s="1"/>
  <c r="P6" i="29" a="1"/>
  <c r="P6" i="29" s="1"/>
  <c r="K6" i="29" a="1"/>
  <c r="K6" i="29" s="1"/>
  <c r="F6" i="29" a="1"/>
  <c r="F6" i="29" s="1"/>
  <c r="P5" i="29" a="1"/>
  <c r="P5" i="29" s="1"/>
  <c r="J5" i="29" a="1"/>
  <c r="J5" i="29" s="1"/>
  <c r="O4" i="29" a="1"/>
  <c r="O4" i="29" s="1"/>
  <c r="P7" i="28" a="1"/>
  <c r="P7" i="28" s="1"/>
  <c r="H7" i="28" a="1"/>
  <c r="H7" i="28" s="1"/>
  <c r="U6" i="28" a="1"/>
  <c r="U6" i="28" s="1"/>
  <c r="M6" i="28" a="1"/>
  <c r="M6" i="28" s="1"/>
  <c r="E6" i="28" a="1"/>
  <c r="E6" i="28" s="1"/>
  <c r="R5" i="28" a="1"/>
  <c r="R5" i="28" s="1"/>
  <c r="J5" i="28" a="1"/>
  <c r="J5" i="28" s="1"/>
  <c r="P4" i="28" a="1"/>
  <c r="P4" i="28" s="1"/>
  <c r="I4" i="28" a="1"/>
  <c r="I4" i="28" s="1"/>
  <c r="R7" i="27" a="1"/>
  <c r="R7" i="27" s="1"/>
  <c r="J7" i="27" a="1"/>
  <c r="J7" i="27" s="1"/>
  <c r="W6" i="27" a="1"/>
  <c r="W6" i="27" s="1"/>
  <c r="O6" i="27" a="1"/>
  <c r="O6" i="27" s="1"/>
  <c r="G6" i="27" a="1"/>
  <c r="G6" i="27" s="1"/>
  <c r="T5" i="27" a="1"/>
  <c r="T5" i="27" s="1"/>
  <c r="L5" i="27" a="1"/>
  <c r="L5" i="27" s="1"/>
  <c r="D5" i="27" a="1"/>
  <c r="D5" i="27" s="1"/>
  <c r="Q4" i="27" a="1"/>
  <c r="Q4" i="27" s="1"/>
  <c r="I4" i="27" a="1"/>
  <c r="I4" i="27" s="1"/>
  <c r="W10" i="26" a="1"/>
  <c r="W10" i="26" s="1"/>
  <c r="O10" i="26" a="1"/>
  <c r="O10" i="26" s="1"/>
  <c r="G10" i="26" a="1"/>
  <c r="G10" i="26" s="1"/>
  <c r="T9" i="26" a="1"/>
  <c r="T9" i="26" s="1"/>
  <c r="M9" i="26" a="1"/>
  <c r="M9" i="26" s="1"/>
  <c r="E9" i="26" a="1"/>
  <c r="E9" i="26" s="1"/>
  <c r="R8" i="26" a="1"/>
  <c r="R8" i="26" s="1"/>
  <c r="J8" i="26" a="1"/>
  <c r="J8" i="26" s="1"/>
  <c r="W7" i="26" a="1"/>
  <c r="W7" i="26" s="1"/>
  <c r="O7" i="26" a="1"/>
  <c r="O7" i="26" s="1"/>
  <c r="G7" i="26" a="1"/>
  <c r="G7" i="26" s="1"/>
  <c r="T6" i="26" a="1"/>
  <c r="T6" i="26" s="1"/>
  <c r="L6" i="26" a="1"/>
  <c r="L6" i="26" s="1"/>
  <c r="D6" i="26" a="1"/>
  <c r="D6" i="26" s="1"/>
  <c r="Q5" i="26" a="1"/>
  <c r="Q5" i="26" s="1"/>
  <c r="I5" i="26" a="1"/>
  <c r="I5" i="26" s="1"/>
  <c r="V4" i="26" a="1"/>
  <c r="V4" i="26" s="1"/>
  <c r="N4" i="26" a="1"/>
  <c r="N4" i="26" s="1"/>
  <c r="F4" i="26" a="1"/>
  <c r="F4" i="26" s="1"/>
  <c r="J9" i="29" a="1"/>
  <c r="J9" i="29" s="1"/>
  <c r="D9" i="29" a="1"/>
  <c r="D9" i="29" s="1"/>
  <c r="T8" i="29" a="1"/>
  <c r="T8" i="29" s="1"/>
  <c r="K8" i="29" a="1"/>
  <c r="K8" i="29" s="1"/>
  <c r="F8" i="29" a="1"/>
  <c r="F8" i="29" s="1"/>
  <c r="P7" i="29" a="1"/>
  <c r="P7" i="29" s="1"/>
  <c r="D7" i="29" a="1"/>
  <c r="D7" i="29" s="1"/>
  <c r="T6" i="29" a="1"/>
  <c r="T6" i="29" s="1"/>
  <c r="O6" i="29" a="1"/>
  <c r="O6" i="29" s="1"/>
  <c r="V5" i="29" a="1"/>
  <c r="V5" i="29" s="1"/>
  <c r="I5" i="29" a="1"/>
  <c r="I5" i="29" s="1"/>
  <c r="S4" i="29" a="1"/>
  <c r="S4" i="29" s="1"/>
  <c r="J4" i="29" a="1"/>
  <c r="J4" i="29" s="1"/>
  <c r="E4" i="29" a="1"/>
  <c r="E4" i="29" s="1"/>
  <c r="W7" i="28" a="1"/>
  <c r="W7" i="28" s="1"/>
  <c r="O7" i="28" a="1"/>
  <c r="O7" i="28" s="1"/>
  <c r="G7" i="28" a="1"/>
  <c r="G7" i="28" s="1"/>
  <c r="T6" i="28" a="1"/>
  <c r="T6" i="28" s="1"/>
  <c r="L6" i="28" a="1"/>
  <c r="L6" i="28" s="1"/>
  <c r="D6" i="28" a="1"/>
  <c r="D6" i="28" s="1"/>
  <c r="Q5" i="28" a="1"/>
  <c r="Q5" i="28" s="1"/>
  <c r="W4" i="28" a="1"/>
  <c r="W4" i="28" s="1"/>
  <c r="O4" i="28" a="1"/>
  <c r="O4" i="28" s="1"/>
  <c r="H4" i="28" a="1"/>
  <c r="H4" i="28" s="1"/>
  <c r="Q7" i="27" a="1"/>
  <c r="Q7" i="27" s="1"/>
  <c r="I7" i="27" a="1"/>
  <c r="I7" i="27" s="1"/>
  <c r="V6" i="27" a="1"/>
  <c r="V6" i="27" s="1"/>
  <c r="N6" i="27" a="1"/>
  <c r="N6" i="27" s="1"/>
  <c r="F6" i="27" a="1"/>
  <c r="F6" i="27" s="1"/>
  <c r="S5" i="27" a="1"/>
  <c r="S5" i="27" s="1"/>
  <c r="K5" i="27" a="1"/>
  <c r="K5" i="27" s="1"/>
  <c r="P4" i="27" a="1"/>
  <c r="P4" i="27" s="1"/>
  <c r="H4" i="27" a="1"/>
  <c r="H4" i="27" s="1"/>
  <c r="V10" i="26" a="1"/>
  <c r="V10" i="26" s="1"/>
  <c r="N10" i="26" a="1"/>
  <c r="N10" i="26" s="1"/>
  <c r="F10" i="26" a="1"/>
  <c r="F10" i="26" s="1"/>
  <c r="S9" i="26" a="1"/>
  <c r="S9" i="26" s="1"/>
  <c r="L9" i="26" a="1"/>
  <c r="L9" i="26" s="1"/>
  <c r="D9" i="26" a="1"/>
  <c r="D9" i="26" s="1"/>
  <c r="Q8" i="26" a="1"/>
  <c r="Q8" i="26" s="1"/>
  <c r="I8" i="26" a="1"/>
  <c r="I8" i="26" s="1"/>
  <c r="V7" i="26" a="1"/>
  <c r="V7" i="26" s="1"/>
  <c r="N7" i="26" a="1"/>
  <c r="N7" i="26" s="1"/>
  <c r="F7" i="26" a="1"/>
  <c r="F7" i="26" s="1"/>
  <c r="S6" i="26" a="1"/>
  <c r="S6" i="26" s="1"/>
  <c r="K6" i="26" a="1"/>
  <c r="K6" i="26" s="1"/>
  <c r="P5" i="26" a="1"/>
  <c r="P5" i="26" s="1"/>
  <c r="H5" i="26" a="1"/>
  <c r="H5" i="26" s="1"/>
  <c r="U4" i="26" a="1"/>
  <c r="U4" i="26" s="1"/>
  <c r="M4" i="26" a="1"/>
  <c r="M4" i="26" s="1"/>
  <c r="E4" i="26" a="1"/>
  <c r="E4" i="26" s="1"/>
  <c r="U9" i="29" a="1"/>
  <c r="U9" i="29" s="1"/>
  <c r="P9" i="29" a="1"/>
  <c r="P9" i="29" s="1"/>
  <c r="O8" i="29" a="1"/>
  <c r="O8" i="29" s="1"/>
  <c r="J8" i="29" a="1"/>
  <c r="J8" i="29" s="1"/>
  <c r="E8" i="29" a="1"/>
  <c r="E8" i="29" s="1"/>
  <c r="U7" i="29" a="1"/>
  <c r="U7" i="29" s="1"/>
  <c r="O7" i="29" a="1"/>
  <c r="O7" i="29" s="1"/>
  <c r="J7" i="29" a="1"/>
  <c r="J7" i="29" s="1"/>
  <c r="S6" i="29" a="1"/>
  <c r="S6" i="29" s="1"/>
  <c r="J6" i="29" a="1"/>
  <c r="J6" i="29" s="1"/>
  <c r="E6" i="29" a="1"/>
  <c r="E6" i="29" s="1"/>
  <c r="U5" i="29" a="1"/>
  <c r="U5" i="29" s="1"/>
  <c r="O5" i="29" a="1"/>
  <c r="O5" i="29" s="1"/>
  <c r="H5" i="29" a="1"/>
  <c r="H5" i="29" s="1"/>
  <c r="W4" i="29" a="1"/>
  <c r="W4" i="29" s="1"/>
  <c r="N4" i="29" a="1"/>
  <c r="N4" i="29" s="1"/>
  <c r="D4" i="29" a="1"/>
  <c r="D4" i="29" s="1"/>
  <c r="V7" i="28" a="1"/>
  <c r="V7" i="28" s="1"/>
  <c r="N7" i="28" a="1"/>
  <c r="N7" i="28" s="1"/>
  <c r="F7" i="28" a="1"/>
  <c r="F7" i="28" s="1"/>
  <c r="S6" i="28" a="1"/>
  <c r="S6" i="28" s="1"/>
  <c r="K6" i="28" a="1"/>
  <c r="K6" i="28" s="1"/>
  <c r="P5" i="28" a="1"/>
  <c r="P5" i="28" s="1"/>
  <c r="I5" i="28" a="1"/>
  <c r="I5" i="28" s="1"/>
  <c r="V4" i="28" a="1"/>
  <c r="V4" i="28" s="1"/>
  <c r="N4" i="28" a="1"/>
  <c r="N4" i="28" s="1"/>
  <c r="G4" i="28" a="1"/>
  <c r="G4" i="28" s="1"/>
  <c r="P7" i="27" a="1"/>
  <c r="P7" i="27" s="1"/>
  <c r="H7" i="27" a="1"/>
  <c r="H7" i="27" s="1"/>
  <c r="U6" i="27" a="1"/>
  <c r="U6" i="27" s="1"/>
  <c r="M6" i="27" a="1"/>
  <c r="M6" i="27" s="1"/>
  <c r="E6" i="27" a="1"/>
  <c r="E6" i="27" s="1"/>
  <c r="R5" i="27" a="1"/>
  <c r="R5" i="27" s="1"/>
  <c r="J5" i="27" a="1"/>
  <c r="J5" i="27" s="1"/>
  <c r="W4" i="27" a="1"/>
  <c r="W4" i="27" s="1"/>
  <c r="O4" i="27" a="1"/>
  <c r="O4" i="27" s="1"/>
  <c r="G4" i="27" a="1"/>
  <c r="G4" i="27" s="1"/>
  <c r="U10" i="26" a="1"/>
  <c r="U10" i="26" s="1"/>
  <c r="M10" i="26" a="1"/>
  <c r="M10" i="26" s="1"/>
  <c r="E10" i="26" a="1"/>
  <c r="E10" i="26" s="1"/>
  <c r="R9" i="26" a="1"/>
  <c r="R9" i="26" s="1"/>
  <c r="K9" i="26" a="1"/>
  <c r="K9" i="26" s="1"/>
  <c r="P8" i="26" a="1"/>
  <c r="P8" i="26" s="1"/>
  <c r="H8" i="26" a="1"/>
  <c r="H8" i="26" s="1"/>
  <c r="U7" i="26" a="1"/>
  <c r="U7" i="26" s="1"/>
  <c r="M7" i="26" a="1"/>
  <c r="M7" i="26" s="1"/>
  <c r="E7" i="26" a="1"/>
  <c r="E7" i="26" s="1"/>
  <c r="R6" i="26" a="1"/>
  <c r="R6" i="26" s="1"/>
  <c r="J6" i="26" a="1"/>
  <c r="J6" i="26" s="1"/>
  <c r="W5" i="26" a="1"/>
  <c r="W5" i="26" s="1"/>
  <c r="O5" i="26" a="1"/>
  <c r="O5" i="26" s="1"/>
  <c r="G5" i="26" a="1"/>
  <c r="G5" i="26" s="1"/>
  <c r="T4" i="26" a="1"/>
  <c r="T4" i="26" s="1"/>
  <c r="L4" i="26" a="1"/>
  <c r="L4" i="26" s="1"/>
  <c r="O9" i="29" a="1"/>
  <c r="O9" i="29" s="1"/>
  <c r="I9" i="29" a="1"/>
  <c r="I9" i="29" s="1"/>
  <c r="S8" i="29" a="1"/>
  <c r="S8" i="29" s="1"/>
  <c r="N8" i="29" a="1"/>
  <c r="N8" i="29" s="1"/>
  <c r="T7" i="29" a="1"/>
  <c r="T7" i="29" s="1"/>
  <c r="I7" i="29" a="1"/>
  <c r="I7" i="29" s="1"/>
  <c r="W6" i="29" a="1"/>
  <c r="W6" i="29" s="1"/>
  <c r="N6" i="29" a="1"/>
  <c r="N6" i="29" s="1"/>
  <c r="T5" i="29" a="1"/>
  <c r="T5" i="29" s="1"/>
  <c r="N5" i="29" a="1"/>
  <c r="N5" i="29" s="1"/>
  <c r="R4" i="29" a="1"/>
  <c r="R4" i="29" s="1"/>
  <c r="I4" i="29" a="1"/>
  <c r="I4" i="29" s="1"/>
  <c r="U7" i="28" a="1"/>
  <c r="U7" i="28" s="1"/>
  <c r="M7" i="28" a="1"/>
  <c r="M7" i="28" s="1"/>
  <c r="E7" i="28" a="1"/>
  <c r="E7" i="28" s="1"/>
  <c r="R6" i="28" a="1"/>
  <c r="R6" i="28" s="1"/>
  <c r="J6" i="28" a="1"/>
  <c r="J6" i="28" s="1"/>
  <c r="W5" i="28" a="1"/>
  <c r="W5" i="28" s="1"/>
  <c r="O5" i="28" a="1"/>
  <c r="O5" i="28" s="1"/>
  <c r="H5" i="28" a="1"/>
  <c r="H5" i="28" s="1"/>
  <c r="U4" i="28" a="1"/>
  <c r="U4" i="28" s="1"/>
  <c r="M4" i="28" a="1"/>
  <c r="M4" i="28" s="1"/>
  <c r="F4" i="28" a="1"/>
  <c r="F4" i="28" s="1"/>
  <c r="W7" i="27" a="1"/>
  <c r="W7" i="27" s="1"/>
  <c r="O7" i="27" a="1"/>
  <c r="O7" i="27" s="1"/>
  <c r="G7" i="27" a="1"/>
  <c r="G7" i="27" s="1"/>
  <c r="T6" i="27" a="1"/>
  <c r="T6" i="27" s="1"/>
  <c r="L6" i="27" a="1"/>
  <c r="L6" i="27" s="1"/>
  <c r="D6" i="27" a="1"/>
  <c r="D6" i="27" s="1"/>
  <c r="Q5" i="27" a="1"/>
  <c r="Q5" i="27" s="1"/>
  <c r="I5" i="27" a="1"/>
  <c r="I5" i="27" s="1"/>
  <c r="V4" i="27" a="1"/>
  <c r="V4" i="27" s="1"/>
  <c r="N4" i="27" a="1"/>
  <c r="N4" i="27" s="1"/>
  <c r="F4" i="27" a="1"/>
  <c r="F4" i="27" s="1"/>
  <c r="T10" i="26" a="1"/>
  <c r="T10" i="26" s="1"/>
  <c r="L10" i="26" a="1"/>
  <c r="L10" i="26" s="1"/>
  <c r="D10" i="26" a="1"/>
  <c r="D10" i="26" s="1"/>
  <c r="Q9" i="26" a="1"/>
  <c r="Q9" i="26" s="1"/>
  <c r="J9" i="26" a="1"/>
  <c r="J9" i="26" s="1"/>
  <c r="W8" i="26" a="1"/>
  <c r="W8" i="26" s="1"/>
  <c r="O8" i="26" a="1"/>
  <c r="O8" i="26" s="1"/>
  <c r="G8" i="26" a="1"/>
  <c r="G8" i="26" s="1"/>
  <c r="T7" i="26" a="1"/>
  <c r="T7" i="26" s="1"/>
  <c r="L7" i="26" a="1"/>
  <c r="L7" i="26" s="1"/>
  <c r="D7" i="26" a="1"/>
  <c r="D7" i="26" s="1"/>
  <c r="Q6" i="26" a="1"/>
  <c r="Q6" i="26" s="1"/>
  <c r="I6" i="26" a="1"/>
  <c r="I6" i="26" s="1"/>
  <c r="V5" i="26" a="1"/>
  <c r="V5" i="26" s="1"/>
  <c r="N5" i="26" a="1"/>
  <c r="N5" i="26" s="1"/>
  <c r="F5" i="26" a="1"/>
  <c r="F5" i="26" s="1"/>
  <c r="S4" i="26" a="1"/>
  <c r="S4" i="26" s="1"/>
  <c r="K4" i="26" a="1"/>
  <c r="K4" i="26" s="1"/>
  <c r="T9" i="29" a="1"/>
  <c r="T9" i="29" s="1"/>
  <c r="N9" i="29" a="1"/>
  <c r="N9" i="29" s="1"/>
  <c r="H9" i="29" a="1"/>
  <c r="H9" i="29" s="1"/>
  <c r="W8" i="29" a="1"/>
  <c r="W8" i="29" s="1"/>
  <c r="R8" i="29" a="1"/>
  <c r="R8" i="29" s="1"/>
  <c r="I8" i="29" a="1"/>
  <c r="I8" i="29" s="1"/>
  <c r="D8" i="29" a="1"/>
  <c r="D8" i="29" s="1"/>
  <c r="S7" i="29" a="1"/>
  <c r="S7" i="29" s="1"/>
  <c r="N7" i="29" a="1"/>
  <c r="N7" i="29" s="1"/>
  <c r="H7" i="29" a="1"/>
  <c r="H7" i="29" s="1"/>
  <c r="R6" i="29" a="1"/>
  <c r="R6" i="29" s="1"/>
  <c r="I6" i="29" a="1"/>
  <c r="I6" i="29" s="1"/>
  <c r="D6" i="29" a="1"/>
  <c r="D6" i="29" s="1"/>
  <c r="M5" i="29" a="1"/>
  <c r="M5" i="29" s="1"/>
  <c r="G5" i="29" a="1"/>
  <c r="G5" i="29" s="1"/>
  <c r="V4" i="29" a="1"/>
  <c r="V4" i="29" s="1"/>
  <c r="M4" i="29" a="1"/>
  <c r="M4" i="29" s="1"/>
  <c r="H4" i="29" a="1"/>
  <c r="H4" i="29" s="1"/>
  <c r="T7" i="28" a="1"/>
  <c r="T7" i="28" s="1"/>
  <c r="L7" i="28" a="1"/>
  <c r="L7" i="28" s="1"/>
  <c r="D7" i="28" a="1"/>
  <c r="D7" i="28" s="1"/>
  <c r="Q6" i="28" a="1"/>
  <c r="Q6" i="28" s="1"/>
  <c r="I6" i="28" a="1"/>
  <c r="I6" i="28" s="1"/>
  <c r="V5" i="28" a="1"/>
  <c r="V5" i="28" s="1"/>
  <c r="N5" i="28" a="1"/>
  <c r="N5" i="28" s="1"/>
  <c r="G5" i="28" a="1"/>
  <c r="G5" i="28" s="1"/>
  <c r="T4" i="28" a="1"/>
  <c r="T4" i="28" s="1"/>
  <c r="L4" i="28" a="1"/>
  <c r="L4" i="28" s="1"/>
  <c r="E4" i="28" a="1"/>
  <c r="E4" i="28" s="1"/>
  <c r="V7" i="27" a="1"/>
  <c r="V7" i="27" s="1"/>
  <c r="N7" i="27" a="1"/>
  <c r="N7" i="27" s="1"/>
  <c r="F7" i="27" a="1"/>
  <c r="F7" i="27" s="1"/>
  <c r="S6" i="27" a="1"/>
  <c r="S6" i="27" s="1"/>
  <c r="K6" i="27" a="1"/>
  <c r="K6" i="27" s="1"/>
  <c r="P5" i="27" a="1"/>
  <c r="P5" i="27" s="1"/>
  <c r="H5" i="27" a="1"/>
  <c r="H5" i="27" s="1"/>
  <c r="U4" i="27" a="1"/>
  <c r="U4" i="27" s="1"/>
  <c r="M4" i="27" a="1"/>
  <c r="M4" i="27" s="1"/>
  <c r="E4" i="27" a="1"/>
  <c r="E4" i="27" s="1"/>
  <c r="S10" i="26" a="1"/>
  <c r="S10" i="26" s="1"/>
  <c r="K10" i="26" a="1"/>
  <c r="K10" i="26" s="1"/>
  <c r="I9" i="26" a="1"/>
  <c r="I9" i="26" s="1"/>
  <c r="V8" i="26" a="1"/>
  <c r="V8" i="26" s="1"/>
  <c r="N8" i="26" a="1"/>
  <c r="N8" i="26" s="1"/>
  <c r="F8" i="26" a="1"/>
  <c r="F8" i="26" s="1"/>
  <c r="S7" i="26" a="1"/>
  <c r="S7" i="26" s="1"/>
  <c r="K7" i="26" a="1"/>
  <c r="K7" i="26" s="1"/>
  <c r="P6" i="26" a="1"/>
  <c r="P6" i="26" s="1"/>
  <c r="H6" i="26" a="1"/>
  <c r="H6" i="26" s="1"/>
  <c r="U5" i="26" a="1"/>
  <c r="U5" i="26" s="1"/>
  <c r="M5" i="26" a="1"/>
  <c r="M5" i="26" s="1"/>
  <c r="E5" i="26" a="1"/>
  <c r="E5" i="26" s="1"/>
  <c r="R4" i="26" a="1"/>
  <c r="R4" i="26" s="1"/>
  <c r="J4" i="26" a="1"/>
  <c r="J4" i="26" s="1"/>
  <c r="S9" i="29" a="1"/>
  <c r="S9" i="29" s="1"/>
  <c r="G9" i="29" a="1"/>
  <c r="G9" i="29" s="1"/>
  <c r="V8" i="29" a="1"/>
  <c r="V8" i="29" s="1"/>
  <c r="M8" i="29" a="1"/>
  <c r="M8" i="29" s="1"/>
  <c r="G7" i="29" a="1"/>
  <c r="G7" i="29" s="1"/>
  <c r="V6" i="29" a="1"/>
  <c r="V6" i="29" s="1"/>
  <c r="M6" i="29" a="1"/>
  <c r="M6" i="29" s="1"/>
  <c r="S5" i="29" a="1"/>
  <c r="S5" i="29" s="1"/>
  <c r="L5" i="29" a="1"/>
  <c r="L5" i="29" s="1"/>
  <c r="Q4" i="29" a="1"/>
  <c r="Q4" i="29" s="1"/>
  <c r="L4" i="29" a="1"/>
  <c r="L4" i="29" s="1"/>
  <c r="G4" i="29" a="1"/>
  <c r="G4" i="29" s="1"/>
  <c r="S7" i="28" a="1"/>
  <c r="S7" i="28" s="1"/>
  <c r="K7" i="28" a="1"/>
  <c r="K7" i="28" s="1"/>
  <c r="P6" i="28" a="1"/>
  <c r="P6" i="28" s="1"/>
  <c r="H6" i="28" a="1"/>
  <c r="H6" i="28" s="1"/>
  <c r="U5" i="28" a="1"/>
  <c r="U5" i="28" s="1"/>
  <c r="M5" i="28" a="1"/>
  <c r="M5" i="28" s="1"/>
  <c r="F5" i="28" a="1"/>
  <c r="F5" i="28" s="1"/>
  <c r="S4" i="28" a="1"/>
  <c r="S4" i="28" s="1"/>
  <c r="D4" i="28" a="1"/>
  <c r="D4" i="28" s="1"/>
  <c r="U7" i="27" a="1"/>
  <c r="U7" i="27" s="1"/>
  <c r="M7" i="27" a="1"/>
  <c r="M7" i="27" s="1"/>
  <c r="E7" i="27" a="1"/>
  <c r="E7" i="27" s="1"/>
  <c r="R6" i="27" a="1"/>
  <c r="R6" i="27" s="1"/>
  <c r="J6" i="27" a="1"/>
  <c r="J6" i="27" s="1"/>
  <c r="W5" i="27" a="1"/>
  <c r="W5" i="27" s="1"/>
  <c r="O5" i="27" a="1"/>
  <c r="O5" i="27" s="1"/>
  <c r="G5" i="27" a="1"/>
  <c r="G5" i="27" s="1"/>
  <c r="T4" i="27" a="1"/>
  <c r="T4" i="27" s="1"/>
  <c r="L4" i="27" a="1"/>
  <c r="L4" i="27" s="1"/>
  <c r="D4" i="27" a="1"/>
  <c r="D4" i="27" s="1"/>
  <c r="R10" i="26" a="1"/>
  <c r="R10" i="26" s="1"/>
  <c r="J10" i="26" a="1"/>
  <c r="J10" i="26" s="1"/>
  <c r="W9" i="26" a="1"/>
  <c r="W9" i="26" s="1"/>
  <c r="P9" i="26" a="1"/>
  <c r="P9" i="26" s="1"/>
  <c r="H9" i="26" a="1"/>
  <c r="H9" i="26" s="1"/>
  <c r="U8" i="26" a="1"/>
  <c r="U8" i="26" s="1"/>
  <c r="M8" i="26" a="1"/>
  <c r="M8" i="26" s="1"/>
  <c r="E8" i="26" a="1"/>
  <c r="E8" i="26" s="1"/>
  <c r="R7" i="26" a="1"/>
  <c r="R7" i="26" s="1"/>
  <c r="J7" i="26" a="1"/>
  <c r="J7" i="26" s="1"/>
  <c r="W6" i="26" a="1"/>
  <c r="W6" i="26" s="1"/>
  <c r="O6" i="26" a="1"/>
  <c r="O6" i="26" s="1"/>
  <c r="G6" i="26" a="1"/>
  <c r="G6" i="26" s="1"/>
  <c r="T5" i="26" a="1"/>
  <c r="T5" i="26" s="1"/>
  <c r="L5" i="26" a="1"/>
  <c r="L5" i="26" s="1"/>
  <c r="D5" i="26" a="1"/>
  <c r="D5" i="26" s="1"/>
  <c r="Q4" i="26" a="1"/>
  <c r="Q4" i="26" s="1"/>
  <c r="I4" i="26" a="1"/>
  <c r="I4" i="26" s="1"/>
  <c r="M9" i="29" a="1"/>
  <c r="M9" i="29" s="1"/>
  <c r="W7" i="29" a="1"/>
  <c r="W7" i="29" s="1"/>
  <c r="H6" i="29" a="1"/>
  <c r="H6" i="29" s="1"/>
  <c r="P4" i="29" a="1"/>
  <c r="P4" i="29" s="1"/>
  <c r="V5" i="27" a="1"/>
  <c r="V5" i="27" s="1"/>
  <c r="T8" i="26" a="1"/>
  <c r="T8" i="26" s="1"/>
  <c r="N6" i="26" a="1"/>
  <c r="N6" i="26" s="1"/>
  <c r="D4" i="26" a="1"/>
  <c r="D4" i="26" s="1"/>
  <c r="P9" i="25" a="1"/>
  <c r="P9" i="25" s="1"/>
  <c r="H9" i="25" a="1"/>
  <c r="H9" i="25" s="1"/>
  <c r="U8" i="25" a="1"/>
  <c r="U8" i="25" s="1"/>
  <c r="M8" i="25" a="1"/>
  <c r="M8" i="25" s="1"/>
  <c r="S7" i="25" a="1"/>
  <c r="S7" i="25" s="1"/>
  <c r="K7" i="25" a="1"/>
  <c r="K7" i="25" s="1"/>
  <c r="Q6" i="25" a="1"/>
  <c r="Q6" i="25" s="1"/>
  <c r="I6" i="25" a="1"/>
  <c r="I6" i="25" s="1"/>
  <c r="V5" i="25" a="1"/>
  <c r="V5" i="25" s="1"/>
  <c r="N5" i="25" a="1"/>
  <c r="N5" i="25" s="1"/>
  <c r="F5" i="25" a="1"/>
  <c r="F5" i="25" s="1"/>
  <c r="S4" i="25" a="1"/>
  <c r="S4" i="25" s="1"/>
  <c r="K4" i="25" a="1"/>
  <c r="K4" i="25" s="1"/>
  <c r="S8" i="24" a="1"/>
  <c r="S8" i="24" s="1"/>
  <c r="K8" i="24" a="1"/>
  <c r="K8" i="24" s="1"/>
  <c r="D8" i="24" a="1"/>
  <c r="D8" i="24" s="1"/>
  <c r="Q7" i="24" a="1"/>
  <c r="Q7" i="24" s="1"/>
  <c r="I7" i="24" a="1"/>
  <c r="I7" i="24" s="1"/>
  <c r="V6" i="24" a="1"/>
  <c r="V6" i="24" s="1"/>
  <c r="N6" i="24" a="1"/>
  <c r="N6" i="24" s="1"/>
  <c r="F6" i="24" a="1"/>
  <c r="F6" i="24" s="1"/>
  <c r="S5" i="24" a="1"/>
  <c r="S5" i="24" s="1"/>
  <c r="K5" i="24" a="1"/>
  <c r="K5" i="24" s="1"/>
  <c r="P4" i="24" a="1"/>
  <c r="P4" i="24" s="1"/>
  <c r="H4" i="24" a="1"/>
  <c r="H4" i="24" s="1"/>
  <c r="U10" i="19" a="1"/>
  <c r="U10" i="19" s="1"/>
  <c r="M10" i="19" a="1"/>
  <c r="M10" i="19" s="1"/>
  <c r="E10" i="19" a="1"/>
  <c r="E10" i="19" s="1"/>
  <c r="R9" i="19" a="1"/>
  <c r="R9" i="19" s="1"/>
  <c r="K9" i="19" a="1"/>
  <c r="K9" i="19" s="1"/>
  <c r="P8" i="19" a="1"/>
  <c r="P8" i="19" s="1"/>
  <c r="H8" i="19" a="1"/>
  <c r="H8" i="19" s="1"/>
  <c r="U7" i="19" a="1"/>
  <c r="U7" i="19" s="1"/>
  <c r="N7" i="19" a="1"/>
  <c r="N7" i="19" s="1"/>
  <c r="F7" i="19" a="1"/>
  <c r="F7" i="19" s="1"/>
  <c r="S6" i="19" a="1"/>
  <c r="S6" i="19" s="1"/>
  <c r="K6" i="19" a="1"/>
  <c r="K6" i="19" s="1"/>
  <c r="P5" i="19" a="1"/>
  <c r="P5" i="19" s="1"/>
  <c r="H5" i="19" a="1"/>
  <c r="H5" i="19" s="1"/>
  <c r="V4" i="19" a="1"/>
  <c r="V4" i="19" s="1"/>
  <c r="O4" i="19" a="1"/>
  <c r="O4" i="19" s="1"/>
  <c r="G4" i="19" a="1"/>
  <c r="G4" i="19" s="1"/>
  <c r="R9" i="18" a="1"/>
  <c r="R9" i="18" s="1"/>
  <c r="J9" i="18" a="1"/>
  <c r="J9" i="18" s="1"/>
  <c r="W8" i="18" a="1"/>
  <c r="W8" i="18" s="1"/>
  <c r="O8" i="18" a="1"/>
  <c r="O8" i="18" s="1"/>
  <c r="O15" i="18" s="1"/>
  <c r="G8" i="18" a="1"/>
  <c r="G8" i="18" s="1"/>
  <c r="T7" i="18" a="1"/>
  <c r="T7" i="18" s="1"/>
  <c r="T14" i="18" s="1"/>
  <c r="L7" i="18" a="1"/>
  <c r="L7" i="18" s="1"/>
  <c r="L14" i="18" s="1"/>
  <c r="D7" i="18" a="1"/>
  <c r="D7" i="18" s="1"/>
  <c r="Q6" i="18" a="1"/>
  <c r="Q6" i="18" s="1"/>
  <c r="Q13" i="18" s="1"/>
  <c r="I6" i="18" a="1"/>
  <c r="I6" i="18" s="1"/>
  <c r="V5" i="18" a="1"/>
  <c r="V5" i="18" s="1"/>
  <c r="N5" i="18" a="1"/>
  <c r="N5" i="18" s="1"/>
  <c r="N12" i="18" s="1"/>
  <c r="F5" i="18" a="1"/>
  <c r="F5" i="18" s="1"/>
  <c r="S4" i="18" a="1"/>
  <c r="S4" i="18" s="1"/>
  <c r="S11" i="18" s="1"/>
  <c r="K4" i="18" a="1"/>
  <c r="K4" i="18" s="1"/>
  <c r="V7" i="17" a="1"/>
  <c r="V7" i="17" s="1"/>
  <c r="N7" i="17" a="1"/>
  <c r="N7" i="17" s="1"/>
  <c r="F7" i="17" a="1"/>
  <c r="F7" i="17" s="1"/>
  <c r="S6" i="17" a="1"/>
  <c r="S6" i="17" s="1"/>
  <c r="K6" i="17" a="1"/>
  <c r="K6" i="17" s="1"/>
  <c r="P5" i="17" a="1"/>
  <c r="P5" i="17" s="1"/>
  <c r="H5" i="17" a="1"/>
  <c r="H5" i="17" s="1"/>
  <c r="U4" i="17" a="1"/>
  <c r="U4" i="17" s="1"/>
  <c r="M4" i="17" a="1"/>
  <c r="M4" i="17" s="1"/>
  <c r="E4" i="17" a="1"/>
  <c r="E4" i="17" s="1"/>
  <c r="F9" i="29" a="1"/>
  <c r="F9" i="29" s="1"/>
  <c r="R7" i="29" a="1"/>
  <c r="R7" i="29" s="1"/>
  <c r="W6" i="28" a="1"/>
  <c r="W6" i="28" s="1"/>
  <c r="R4" i="28" a="1"/>
  <c r="R4" i="28" s="1"/>
  <c r="T7" i="27" a="1"/>
  <c r="T7" i="27" s="1"/>
  <c r="N5" i="27" a="1"/>
  <c r="N5" i="27" s="1"/>
  <c r="Q10" i="26" a="1"/>
  <c r="Q10" i="26" s="1"/>
  <c r="L8" i="26" a="1"/>
  <c r="L8" i="26" s="1"/>
  <c r="F6" i="26" a="1"/>
  <c r="F6" i="26" s="1"/>
  <c r="W9" i="25" a="1"/>
  <c r="W9" i="25" s="1"/>
  <c r="O9" i="25" a="1"/>
  <c r="O9" i="25" s="1"/>
  <c r="G9" i="25" a="1"/>
  <c r="G9" i="25" s="1"/>
  <c r="T8" i="25" a="1"/>
  <c r="T8" i="25" s="1"/>
  <c r="L8" i="25" a="1"/>
  <c r="L8" i="25" s="1"/>
  <c r="E8" i="25" a="1"/>
  <c r="E8" i="25" s="1"/>
  <c r="R7" i="25" a="1"/>
  <c r="R7" i="25" s="1"/>
  <c r="J7" i="25" a="1"/>
  <c r="J7" i="25" s="1"/>
  <c r="W6" i="25" a="1"/>
  <c r="W6" i="25" s="1"/>
  <c r="P6" i="25" a="1"/>
  <c r="P6" i="25" s="1"/>
  <c r="H6" i="25" a="1"/>
  <c r="H6" i="25" s="1"/>
  <c r="U5" i="25" a="1"/>
  <c r="U5" i="25" s="1"/>
  <c r="M5" i="25" a="1"/>
  <c r="M5" i="25" s="1"/>
  <c r="E5" i="25" a="1"/>
  <c r="E5" i="25" s="1"/>
  <c r="R4" i="25" a="1"/>
  <c r="R4" i="25" s="1"/>
  <c r="J4" i="25" a="1"/>
  <c r="J4" i="25" s="1"/>
  <c r="R8" i="24" a="1"/>
  <c r="R8" i="24" s="1"/>
  <c r="J8" i="24" a="1"/>
  <c r="J8" i="24" s="1"/>
  <c r="P7" i="24" a="1"/>
  <c r="P7" i="24" s="1"/>
  <c r="H7" i="24" a="1"/>
  <c r="H7" i="24" s="1"/>
  <c r="U6" i="24" a="1"/>
  <c r="U6" i="24" s="1"/>
  <c r="M6" i="24" a="1"/>
  <c r="M6" i="24" s="1"/>
  <c r="E6" i="24" a="1"/>
  <c r="E6" i="24" s="1"/>
  <c r="R5" i="24" a="1"/>
  <c r="R5" i="24" s="1"/>
  <c r="J5" i="24" a="1"/>
  <c r="J5" i="24" s="1"/>
  <c r="W4" i="24" a="1"/>
  <c r="W4" i="24" s="1"/>
  <c r="O4" i="24" a="1"/>
  <c r="O4" i="24" s="1"/>
  <c r="G4" i="24" a="1"/>
  <c r="G4" i="24" s="1"/>
  <c r="T10" i="19" a="1"/>
  <c r="T10" i="19" s="1"/>
  <c r="L10" i="19" a="1"/>
  <c r="L10" i="19" s="1"/>
  <c r="D10" i="19" a="1"/>
  <c r="D10" i="19" s="1"/>
  <c r="Q9" i="19" a="1"/>
  <c r="Q9" i="19" s="1"/>
  <c r="J9" i="19" a="1"/>
  <c r="J9" i="19" s="1"/>
  <c r="W8" i="19" a="1"/>
  <c r="W8" i="19" s="1"/>
  <c r="O8" i="19" a="1"/>
  <c r="O8" i="19" s="1"/>
  <c r="G8" i="19" a="1"/>
  <c r="G8" i="19" s="1"/>
  <c r="T7" i="19" a="1"/>
  <c r="T7" i="19" s="1"/>
  <c r="M7" i="19" a="1"/>
  <c r="M7" i="19" s="1"/>
  <c r="E7" i="19" a="1"/>
  <c r="E7" i="19" s="1"/>
  <c r="R6" i="19" a="1"/>
  <c r="R6" i="19" s="1"/>
  <c r="J6" i="19" a="1"/>
  <c r="J6" i="19" s="1"/>
  <c r="W5" i="19" a="1"/>
  <c r="W5" i="19" s="1"/>
  <c r="O5" i="19" a="1"/>
  <c r="O5" i="19" s="1"/>
  <c r="G5" i="19" a="1"/>
  <c r="G5" i="19" s="1"/>
  <c r="U4" i="19" a="1"/>
  <c r="U4" i="19" s="1"/>
  <c r="N4" i="19" a="1"/>
  <c r="N4" i="19" s="1"/>
  <c r="F4" i="19" a="1"/>
  <c r="F4" i="19" s="1"/>
  <c r="Q9" i="18" a="1"/>
  <c r="Q9" i="18" s="1"/>
  <c r="I9" i="18" a="1"/>
  <c r="I9" i="18" s="1"/>
  <c r="V8" i="18" a="1"/>
  <c r="V8" i="18" s="1"/>
  <c r="N8" i="18" a="1"/>
  <c r="N8" i="18" s="1"/>
  <c r="N15" i="18" s="1"/>
  <c r="F8" i="18" a="1"/>
  <c r="F8" i="18" s="1"/>
  <c r="S7" i="18" a="1"/>
  <c r="S7" i="18" s="1"/>
  <c r="S14" i="18" s="1"/>
  <c r="K7" i="18" a="1"/>
  <c r="K7" i="18" s="1"/>
  <c r="P6" i="18" a="1"/>
  <c r="P6" i="18" s="1"/>
  <c r="P13" i="18" s="1"/>
  <c r="H6" i="18" a="1"/>
  <c r="H6" i="18" s="1"/>
  <c r="U5" i="18" a="1"/>
  <c r="U5" i="18" s="1"/>
  <c r="U12" i="18" s="1"/>
  <c r="M5" i="18" a="1"/>
  <c r="M5" i="18" s="1"/>
  <c r="M12" i="18" s="1"/>
  <c r="E5" i="18" a="1"/>
  <c r="E5" i="18" s="1"/>
  <c r="R4" i="18" a="1"/>
  <c r="R4" i="18" s="1"/>
  <c r="R11" i="18" s="1"/>
  <c r="J4" i="18" a="1"/>
  <c r="J4" i="18" s="1"/>
  <c r="U7" i="17" a="1"/>
  <c r="U7" i="17" s="1"/>
  <c r="M7" i="17" a="1"/>
  <c r="M7" i="17" s="1"/>
  <c r="E7" i="17" a="1"/>
  <c r="E7" i="17" s="1"/>
  <c r="R6" i="17" a="1"/>
  <c r="R6" i="17" s="1"/>
  <c r="J6" i="17" a="1"/>
  <c r="J6" i="17" s="1"/>
  <c r="W5" i="17" a="1"/>
  <c r="W5" i="17" s="1"/>
  <c r="O5" i="17" a="1"/>
  <c r="O5" i="17" s="1"/>
  <c r="G5" i="17" a="1"/>
  <c r="G5" i="17" s="1"/>
  <c r="M7" i="29" a="1"/>
  <c r="M7" i="29" s="1"/>
  <c r="O6" i="28" a="1"/>
  <c r="O6" i="28" s="1"/>
  <c r="K4" i="28" a="1"/>
  <c r="K4" i="28" s="1"/>
  <c r="L7" i="27" a="1"/>
  <c r="L7" i="27" s="1"/>
  <c r="F5" i="27" a="1"/>
  <c r="F5" i="27" s="1"/>
  <c r="I10" i="26" a="1"/>
  <c r="I10" i="26" s="1"/>
  <c r="D8" i="26" a="1"/>
  <c r="D8" i="26" s="1"/>
  <c r="V9" i="25" a="1"/>
  <c r="V9" i="25" s="1"/>
  <c r="N9" i="25" a="1"/>
  <c r="N9" i="25" s="1"/>
  <c r="F9" i="25" a="1"/>
  <c r="F9" i="25" s="1"/>
  <c r="S8" i="25" a="1"/>
  <c r="S8" i="25" s="1"/>
  <c r="K8" i="25" a="1"/>
  <c r="K8" i="25" s="1"/>
  <c r="D8" i="25" a="1"/>
  <c r="D8" i="25" s="1"/>
  <c r="Q7" i="25" a="1"/>
  <c r="Q7" i="25" s="1"/>
  <c r="I7" i="25" a="1"/>
  <c r="I7" i="25" s="1"/>
  <c r="O6" i="25" a="1"/>
  <c r="O6" i="25" s="1"/>
  <c r="G6" i="25" a="1"/>
  <c r="G6" i="25" s="1"/>
  <c r="T5" i="25" a="1"/>
  <c r="T5" i="25" s="1"/>
  <c r="L5" i="25" a="1"/>
  <c r="L5" i="25" s="1"/>
  <c r="D5" i="25" a="1"/>
  <c r="D5" i="25" s="1"/>
  <c r="Q4" i="25" a="1"/>
  <c r="Q4" i="25" s="1"/>
  <c r="I4" i="25" a="1"/>
  <c r="I4" i="25" s="1"/>
  <c r="Q8" i="24" a="1"/>
  <c r="Q8" i="24" s="1"/>
  <c r="I8" i="24" a="1"/>
  <c r="I8" i="24" s="1"/>
  <c r="W7" i="24" a="1"/>
  <c r="W7" i="24" s="1"/>
  <c r="O7" i="24" a="1"/>
  <c r="O7" i="24" s="1"/>
  <c r="G7" i="24" a="1"/>
  <c r="G7" i="24" s="1"/>
  <c r="T6" i="24" a="1"/>
  <c r="T6" i="24" s="1"/>
  <c r="L6" i="24" a="1"/>
  <c r="L6" i="24" s="1"/>
  <c r="D6" i="24" a="1"/>
  <c r="D6" i="24" s="1"/>
  <c r="Q5" i="24" a="1"/>
  <c r="Q5" i="24" s="1"/>
  <c r="I5" i="24" a="1"/>
  <c r="I5" i="24" s="1"/>
  <c r="V4" i="24" a="1"/>
  <c r="V4" i="24" s="1"/>
  <c r="N4" i="24" a="1"/>
  <c r="N4" i="24" s="1"/>
  <c r="F4" i="24" a="1"/>
  <c r="F4" i="24" s="1"/>
  <c r="S10" i="19" a="1"/>
  <c r="S10" i="19" s="1"/>
  <c r="K10" i="19" a="1"/>
  <c r="K10" i="19" s="1"/>
  <c r="P9" i="19" a="1"/>
  <c r="P9" i="19" s="1"/>
  <c r="I9" i="19" a="1"/>
  <c r="I9" i="19" s="1"/>
  <c r="V8" i="19" a="1"/>
  <c r="V8" i="19" s="1"/>
  <c r="N8" i="19" a="1"/>
  <c r="N8" i="19" s="1"/>
  <c r="F8" i="19" a="1"/>
  <c r="F8" i="19" s="1"/>
  <c r="S7" i="19" a="1"/>
  <c r="S7" i="19" s="1"/>
  <c r="L7" i="19" a="1"/>
  <c r="L7" i="19" s="1"/>
  <c r="D7" i="19" a="1"/>
  <c r="D7" i="19" s="1"/>
  <c r="Q6" i="19" a="1"/>
  <c r="Q6" i="19" s="1"/>
  <c r="I6" i="19" a="1"/>
  <c r="I6" i="19" s="1"/>
  <c r="V5" i="19" a="1"/>
  <c r="V5" i="19" s="1"/>
  <c r="N5" i="19" a="1"/>
  <c r="N5" i="19" s="1"/>
  <c r="F5" i="19" a="1"/>
  <c r="F5" i="19" s="1"/>
  <c r="M4" i="19" a="1"/>
  <c r="M4" i="19" s="1"/>
  <c r="E4" i="19" a="1"/>
  <c r="E4" i="19" s="1"/>
  <c r="P9" i="18" a="1"/>
  <c r="P9" i="18" s="1"/>
  <c r="H9" i="18" a="1"/>
  <c r="H9" i="18" s="1"/>
  <c r="U8" i="18" a="1"/>
  <c r="U8" i="18" s="1"/>
  <c r="U15" i="18" s="1"/>
  <c r="M8" i="18" a="1"/>
  <c r="M8" i="18" s="1"/>
  <c r="M15" i="18" s="1"/>
  <c r="E8" i="18" a="1"/>
  <c r="E8" i="18" s="1"/>
  <c r="R7" i="18" a="1"/>
  <c r="R7" i="18" s="1"/>
  <c r="R14" i="18" s="1"/>
  <c r="J7" i="18" a="1"/>
  <c r="J7" i="18" s="1"/>
  <c r="W6" i="18" a="1"/>
  <c r="W6" i="18" s="1"/>
  <c r="O6" i="18" a="1"/>
  <c r="O6" i="18" s="1"/>
  <c r="O13" i="18" s="1"/>
  <c r="G6" i="18" a="1"/>
  <c r="G6" i="18" s="1"/>
  <c r="T5" i="18" a="1"/>
  <c r="T5" i="18" s="1"/>
  <c r="T12" i="18" s="1"/>
  <c r="L5" i="18" a="1"/>
  <c r="L5" i="18" s="1"/>
  <c r="L12" i="18" s="1"/>
  <c r="D5" i="18" a="1"/>
  <c r="D5" i="18" s="1"/>
  <c r="Q4" i="18" a="1"/>
  <c r="Q4" i="18" s="1"/>
  <c r="Q11" i="18" s="1"/>
  <c r="I4" i="18" a="1"/>
  <c r="I4" i="18" s="1"/>
  <c r="R5" i="29" a="1"/>
  <c r="R5" i="29" s="1"/>
  <c r="G6" i="28" a="1"/>
  <c r="G6" i="28" s="1"/>
  <c r="D7" i="27" a="1"/>
  <c r="D7" i="27" s="1"/>
  <c r="S5" i="26" a="1"/>
  <c r="S5" i="26" s="1"/>
  <c r="U9" i="25" a="1"/>
  <c r="U9" i="25" s="1"/>
  <c r="M9" i="25" a="1"/>
  <c r="M9" i="25" s="1"/>
  <c r="E9" i="25" a="1"/>
  <c r="E9" i="25" s="1"/>
  <c r="R8" i="25" a="1"/>
  <c r="R8" i="25" s="1"/>
  <c r="J8" i="25" a="1"/>
  <c r="J8" i="25" s="1"/>
  <c r="P7" i="25" a="1"/>
  <c r="P7" i="25" s="1"/>
  <c r="H7" i="25" a="1"/>
  <c r="H7" i="25" s="1"/>
  <c r="V6" i="25" a="1"/>
  <c r="V6" i="25" s="1"/>
  <c r="N6" i="25" a="1"/>
  <c r="N6" i="25" s="1"/>
  <c r="F6" i="25" a="1"/>
  <c r="F6" i="25" s="1"/>
  <c r="S5" i="25" a="1"/>
  <c r="S5" i="25" s="1"/>
  <c r="K5" i="25" a="1"/>
  <c r="K5" i="25" s="1"/>
  <c r="P4" i="25" a="1"/>
  <c r="P4" i="25" s="1"/>
  <c r="H4" i="25" a="1"/>
  <c r="H4" i="25" s="1"/>
  <c r="P8" i="24" a="1"/>
  <c r="P8" i="24" s="1"/>
  <c r="H8" i="24" a="1"/>
  <c r="H8" i="24" s="1"/>
  <c r="V7" i="24" a="1"/>
  <c r="V7" i="24" s="1"/>
  <c r="N7" i="24" a="1"/>
  <c r="N7" i="24" s="1"/>
  <c r="F7" i="24" a="1"/>
  <c r="F7" i="24" s="1"/>
  <c r="S6" i="24" a="1"/>
  <c r="S6" i="24" s="1"/>
  <c r="K6" i="24" a="1"/>
  <c r="K6" i="24" s="1"/>
  <c r="P5" i="24" a="1"/>
  <c r="P5" i="24" s="1"/>
  <c r="H5" i="24" a="1"/>
  <c r="H5" i="24" s="1"/>
  <c r="U4" i="24" a="1"/>
  <c r="U4" i="24" s="1"/>
  <c r="M4" i="24" a="1"/>
  <c r="M4" i="24" s="1"/>
  <c r="E4" i="24" a="1"/>
  <c r="E4" i="24" s="1"/>
  <c r="R10" i="19" a="1"/>
  <c r="R10" i="19" s="1"/>
  <c r="J10" i="19" a="1"/>
  <c r="J10" i="19" s="1"/>
  <c r="W9" i="19" a="1"/>
  <c r="W9" i="19" s="1"/>
  <c r="O9" i="19" a="1"/>
  <c r="O9" i="19" s="1"/>
  <c r="H9" i="19" a="1"/>
  <c r="H9" i="19" s="1"/>
  <c r="U8" i="19" a="1"/>
  <c r="U8" i="19" s="1"/>
  <c r="M8" i="19" a="1"/>
  <c r="M8" i="19" s="1"/>
  <c r="E8" i="19" a="1"/>
  <c r="E8" i="19" s="1"/>
  <c r="K7" i="19" a="1"/>
  <c r="K7" i="19" s="1"/>
  <c r="P6" i="19" a="1"/>
  <c r="P6" i="19" s="1"/>
  <c r="H6" i="19" a="1"/>
  <c r="H6" i="19" s="1"/>
  <c r="U5" i="19" a="1"/>
  <c r="U5" i="19" s="1"/>
  <c r="M5" i="19" a="1"/>
  <c r="M5" i="19" s="1"/>
  <c r="E5" i="19" a="1"/>
  <c r="E5" i="19" s="1"/>
  <c r="T4" i="19" a="1"/>
  <c r="T4" i="19" s="1"/>
  <c r="L4" i="19" a="1"/>
  <c r="L4" i="19" s="1"/>
  <c r="D4" i="19" a="1"/>
  <c r="D4" i="19" s="1"/>
  <c r="W9" i="18" a="1"/>
  <c r="W9" i="18" s="1"/>
  <c r="O9" i="18" a="1"/>
  <c r="O9" i="18" s="1"/>
  <c r="G9" i="18" a="1"/>
  <c r="G9" i="18" s="1"/>
  <c r="T8" i="18" a="1"/>
  <c r="T8" i="18" s="1"/>
  <c r="T15" i="18" s="1"/>
  <c r="L8" i="18" a="1"/>
  <c r="L8" i="18" s="1"/>
  <c r="L15" i="18" s="1"/>
  <c r="D8" i="18" a="1"/>
  <c r="D8" i="18" s="1"/>
  <c r="Q7" i="18" a="1"/>
  <c r="Q7" i="18" s="1"/>
  <c r="Q14" i="18" s="1"/>
  <c r="I7" i="18" a="1"/>
  <c r="I7" i="18" s="1"/>
  <c r="V6" i="18" a="1"/>
  <c r="V6" i="18" s="1"/>
  <c r="N6" i="18" a="1"/>
  <c r="N6" i="18" s="1"/>
  <c r="N13" i="18" s="1"/>
  <c r="F6" i="18" a="1"/>
  <c r="F6" i="18" s="1"/>
  <c r="S5" i="18" a="1"/>
  <c r="S5" i="18" s="1"/>
  <c r="S12" i="18" s="1"/>
  <c r="K5" i="18" a="1"/>
  <c r="K5" i="18" s="1"/>
  <c r="P4" i="18" a="1"/>
  <c r="P4" i="18" s="1"/>
  <c r="P11" i="18" s="1"/>
  <c r="H4" i="18" a="1"/>
  <c r="H4" i="18" s="1"/>
  <c r="S7" i="17" a="1"/>
  <c r="S7" i="17" s="1"/>
  <c r="K7" i="17" a="1"/>
  <c r="K7" i="17" s="1"/>
  <c r="P6" i="17" a="1"/>
  <c r="P6" i="17" s="1"/>
  <c r="H6" i="17" a="1"/>
  <c r="H6" i="17" s="1"/>
  <c r="U5" i="17" a="1"/>
  <c r="U5" i="17" s="1"/>
  <c r="M5" i="17" a="1"/>
  <c r="M5" i="17" s="1"/>
  <c r="E5" i="17" a="1"/>
  <c r="E5" i="17" s="1"/>
  <c r="R4" i="17" a="1"/>
  <c r="R4" i="17" s="1"/>
  <c r="J4" i="17" a="1"/>
  <c r="J4" i="17" s="1"/>
  <c r="Q8" i="29" a="1"/>
  <c r="Q8" i="29" s="1"/>
  <c r="S4" i="27" a="1"/>
  <c r="S4" i="27" s="1"/>
  <c r="V9" i="26" a="1"/>
  <c r="V9" i="26" s="1"/>
  <c r="Q7" i="26" a="1"/>
  <c r="Q7" i="26" s="1"/>
  <c r="K5" i="26" a="1"/>
  <c r="K5" i="26" s="1"/>
  <c r="T9" i="25" a="1"/>
  <c r="T9" i="25" s="1"/>
  <c r="L9" i="25" a="1"/>
  <c r="L9" i="25" s="1"/>
  <c r="D9" i="25" a="1"/>
  <c r="D9" i="25" s="1"/>
  <c r="Q8" i="25" a="1"/>
  <c r="Q8" i="25" s="1"/>
  <c r="I8" i="25" a="1"/>
  <c r="I8" i="25" s="1"/>
  <c r="W7" i="25" a="1"/>
  <c r="W7" i="25" s="1"/>
  <c r="O7" i="25" a="1"/>
  <c r="O7" i="25" s="1"/>
  <c r="G7" i="25" a="1"/>
  <c r="G7" i="25" s="1"/>
  <c r="U6" i="25" a="1"/>
  <c r="U6" i="25" s="1"/>
  <c r="M6" i="25" a="1"/>
  <c r="M6" i="25" s="1"/>
  <c r="E6" i="25" a="1"/>
  <c r="E6" i="25" s="1"/>
  <c r="R5" i="25" a="1"/>
  <c r="R5" i="25" s="1"/>
  <c r="J5" i="25" a="1"/>
  <c r="J5" i="25" s="1"/>
  <c r="W4" i="25" a="1"/>
  <c r="W4" i="25" s="1"/>
  <c r="O4" i="25" a="1"/>
  <c r="O4" i="25" s="1"/>
  <c r="G4" i="25" a="1"/>
  <c r="G4" i="25" s="1"/>
  <c r="W8" i="24" a="1"/>
  <c r="W8" i="24" s="1"/>
  <c r="O8" i="24" a="1"/>
  <c r="O8" i="24" s="1"/>
  <c r="U7" i="24" a="1"/>
  <c r="U7" i="24" s="1"/>
  <c r="M7" i="24" a="1"/>
  <c r="M7" i="24" s="1"/>
  <c r="E7" i="24" a="1"/>
  <c r="E7" i="24" s="1"/>
  <c r="R6" i="24" a="1"/>
  <c r="R6" i="24" s="1"/>
  <c r="J6" i="24" a="1"/>
  <c r="J6" i="24" s="1"/>
  <c r="W5" i="24" a="1"/>
  <c r="W5" i="24" s="1"/>
  <c r="O5" i="24" a="1"/>
  <c r="O5" i="24" s="1"/>
  <c r="G5" i="24" a="1"/>
  <c r="G5" i="24" s="1"/>
  <c r="T4" i="24" a="1"/>
  <c r="T4" i="24" s="1"/>
  <c r="L4" i="24" a="1"/>
  <c r="L4" i="24" s="1"/>
  <c r="D4" i="24" a="1"/>
  <c r="D4" i="24" s="1"/>
  <c r="Q10" i="19" a="1"/>
  <c r="Q10" i="19" s="1"/>
  <c r="I10" i="19" a="1"/>
  <c r="I10" i="19" s="1"/>
  <c r="V9" i="19" a="1"/>
  <c r="V9" i="19" s="1"/>
  <c r="N9" i="19" a="1"/>
  <c r="N9" i="19" s="1"/>
  <c r="G9" i="19" a="1"/>
  <c r="G9" i="19" s="1"/>
  <c r="T8" i="19" a="1"/>
  <c r="T8" i="19" s="1"/>
  <c r="L8" i="19" a="1"/>
  <c r="L8" i="19" s="1"/>
  <c r="D8" i="19" a="1"/>
  <c r="D8" i="19" s="1"/>
  <c r="R7" i="19" a="1"/>
  <c r="R7" i="19" s="1"/>
  <c r="J7" i="19" a="1"/>
  <c r="J7" i="19" s="1"/>
  <c r="W6" i="19" a="1"/>
  <c r="W6" i="19" s="1"/>
  <c r="O6" i="19" a="1"/>
  <c r="O6" i="19" s="1"/>
  <c r="G6" i="19" a="1"/>
  <c r="G6" i="19" s="1"/>
  <c r="T5" i="19" a="1"/>
  <c r="T5" i="19" s="1"/>
  <c r="L5" i="19" a="1"/>
  <c r="L5" i="19" s="1"/>
  <c r="D5" i="19" a="1"/>
  <c r="D5" i="19" s="1"/>
  <c r="S4" i="19" a="1"/>
  <c r="S4" i="19" s="1"/>
  <c r="K4" i="19" a="1"/>
  <c r="K4" i="19" s="1"/>
  <c r="V9" i="18" a="1"/>
  <c r="V9" i="18" s="1"/>
  <c r="N9" i="18" a="1"/>
  <c r="N9" i="18" s="1"/>
  <c r="F9" i="18" a="1"/>
  <c r="F9" i="18" s="1"/>
  <c r="S8" i="18" a="1"/>
  <c r="S8" i="18" s="1"/>
  <c r="S15" i="18" s="1"/>
  <c r="K8" i="18" a="1"/>
  <c r="K8" i="18" s="1"/>
  <c r="P7" i="18" a="1"/>
  <c r="P7" i="18" s="1"/>
  <c r="P14" i="18" s="1"/>
  <c r="H7" i="18" a="1"/>
  <c r="H7" i="18" s="1"/>
  <c r="U6" i="18" a="1"/>
  <c r="U6" i="18" s="1"/>
  <c r="U13" i="18" s="1"/>
  <c r="M6" i="18" a="1"/>
  <c r="M6" i="18" s="1"/>
  <c r="M13" i="18" s="1"/>
  <c r="E6" i="18" a="1"/>
  <c r="E6" i="18" s="1"/>
  <c r="R5" i="18" a="1"/>
  <c r="R5" i="18" s="1"/>
  <c r="R12" i="18" s="1"/>
  <c r="J5" i="18" a="1"/>
  <c r="J5" i="18" s="1"/>
  <c r="W4" i="18" a="1"/>
  <c r="W4" i="18" s="1"/>
  <c r="O4" i="18" a="1"/>
  <c r="O4" i="18" s="1"/>
  <c r="O11" i="18" s="1"/>
  <c r="G4" i="18" a="1"/>
  <c r="G4" i="18" s="1"/>
  <c r="R7" i="17" a="1"/>
  <c r="R7" i="17" s="1"/>
  <c r="J7" i="17" a="1"/>
  <c r="J7" i="17" s="1"/>
  <c r="W6" i="17" a="1"/>
  <c r="W6" i="17" s="1"/>
  <c r="O6" i="17" a="1"/>
  <c r="O6" i="17" s="1"/>
  <c r="G6" i="17" a="1"/>
  <c r="G6" i="17" s="1"/>
  <c r="T5" i="17" a="1"/>
  <c r="T5" i="17" s="1"/>
  <c r="L5" i="17" a="1"/>
  <c r="L5" i="17" s="1"/>
  <c r="D5" i="17" a="1"/>
  <c r="D5" i="17" s="1"/>
  <c r="Q4" i="17" a="1"/>
  <c r="Q4" i="17" s="1"/>
  <c r="I4" i="17" a="1"/>
  <c r="I4" i="17" s="1"/>
  <c r="E5" i="29" a="1"/>
  <c r="E5" i="29" s="1"/>
  <c r="T5" i="28" a="1"/>
  <c r="T5" i="28" s="1"/>
  <c r="Q6" i="27" a="1"/>
  <c r="Q6" i="27" s="1"/>
  <c r="K4" i="27" a="1"/>
  <c r="K4" i="27" s="1"/>
  <c r="O9" i="26" a="1"/>
  <c r="O9" i="26" s="1"/>
  <c r="I7" i="26" a="1"/>
  <c r="I7" i="26" s="1"/>
  <c r="S9" i="25" a="1"/>
  <c r="S9" i="25" s="1"/>
  <c r="K9" i="25" a="1"/>
  <c r="K9" i="25" s="1"/>
  <c r="P8" i="25" a="1"/>
  <c r="P8" i="25" s="1"/>
  <c r="H8" i="25" a="1"/>
  <c r="H8" i="25" s="1"/>
  <c r="V7" i="25" a="1"/>
  <c r="V7" i="25" s="1"/>
  <c r="N7" i="25" a="1"/>
  <c r="N7" i="25" s="1"/>
  <c r="F7" i="25" a="1"/>
  <c r="F7" i="25" s="1"/>
  <c r="T6" i="25" a="1"/>
  <c r="T6" i="25" s="1"/>
  <c r="L6" i="25" a="1"/>
  <c r="L6" i="25" s="1"/>
  <c r="D6" i="25" a="1"/>
  <c r="D6" i="25" s="1"/>
  <c r="Q5" i="25" a="1"/>
  <c r="Q5" i="25" s="1"/>
  <c r="I5" i="25" a="1"/>
  <c r="I5" i="25" s="1"/>
  <c r="V4" i="25" a="1"/>
  <c r="V4" i="25" s="1"/>
  <c r="N4" i="25" a="1"/>
  <c r="N4" i="25" s="1"/>
  <c r="F4" i="25" a="1"/>
  <c r="F4" i="25" s="1"/>
  <c r="V8" i="24" a="1"/>
  <c r="V8" i="24" s="1"/>
  <c r="N8" i="24" a="1"/>
  <c r="N8" i="24" s="1"/>
  <c r="G8" i="24" a="1"/>
  <c r="G8" i="24" s="1"/>
  <c r="T7" i="24" a="1"/>
  <c r="T7" i="24" s="1"/>
  <c r="L7" i="24" a="1"/>
  <c r="L7" i="24" s="1"/>
  <c r="D7" i="24" a="1"/>
  <c r="D7" i="24" s="1"/>
  <c r="Q6" i="24" a="1"/>
  <c r="Q6" i="24" s="1"/>
  <c r="I6" i="24" a="1"/>
  <c r="I6" i="24" s="1"/>
  <c r="V5" i="24" a="1"/>
  <c r="V5" i="24" s="1"/>
  <c r="N5" i="24" a="1"/>
  <c r="N5" i="24" s="1"/>
  <c r="F5" i="24" a="1"/>
  <c r="F5" i="24" s="1"/>
  <c r="S4" i="24" a="1"/>
  <c r="S4" i="24" s="1"/>
  <c r="K4" i="24" a="1"/>
  <c r="K4" i="24" s="1"/>
  <c r="P10" i="19" a="1"/>
  <c r="P10" i="19" s="1"/>
  <c r="H10" i="19" a="1"/>
  <c r="H10" i="19" s="1"/>
  <c r="U9" i="19" a="1"/>
  <c r="U9" i="19" s="1"/>
  <c r="M9" i="19" a="1"/>
  <c r="M9" i="19" s="1"/>
  <c r="F9" i="19" a="1"/>
  <c r="F9" i="19" s="1"/>
  <c r="S8" i="19" a="1"/>
  <c r="S8" i="19" s="1"/>
  <c r="K8" i="19" a="1"/>
  <c r="K8" i="19" s="1"/>
  <c r="Q7" i="19" a="1"/>
  <c r="Q7" i="19" s="1"/>
  <c r="I7" i="19" a="1"/>
  <c r="I7" i="19" s="1"/>
  <c r="V6" i="19" a="1"/>
  <c r="V6" i="19" s="1"/>
  <c r="N6" i="19" a="1"/>
  <c r="N6" i="19" s="1"/>
  <c r="F6" i="19" a="1"/>
  <c r="F6" i="19" s="1"/>
  <c r="S5" i="19" a="1"/>
  <c r="S5" i="19" s="1"/>
  <c r="K5" i="19" a="1"/>
  <c r="K5" i="19" s="1"/>
  <c r="R4" i="19" a="1"/>
  <c r="R4" i="19" s="1"/>
  <c r="J4" i="19" a="1"/>
  <c r="J4" i="19" s="1"/>
  <c r="H8" i="29" a="1"/>
  <c r="H8" i="29" s="1"/>
  <c r="Q6" i="29" a="1"/>
  <c r="Q6" i="29" s="1"/>
  <c r="R7" i="28" a="1"/>
  <c r="R7" i="28" s="1"/>
  <c r="L5" i="28" a="1"/>
  <c r="L5" i="28" s="1"/>
  <c r="I6" i="27" a="1"/>
  <c r="I6" i="27" s="1"/>
  <c r="G9" i="26" a="1"/>
  <c r="G9" i="26" s="1"/>
  <c r="P4" i="26" a="1"/>
  <c r="P4" i="26" s="1"/>
  <c r="R9" i="25" a="1"/>
  <c r="R9" i="25" s="1"/>
  <c r="J9" i="25" a="1"/>
  <c r="J9" i="25" s="1"/>
  <c r="W8" i="25" a="1"/>
  <c r="W8" i="25" s="1"/>
  <c r="O8" i="25" a="1"/>
  <c r="O8" i="25" s="1"/>
  <c r="G8" i="25" a="1"/>
  <c r="G8" i="25" s="1"/>
  <c r="U7" i="25" a="1"/>
  <c r="U7" i="25" s="1"/>
  <c r="M7" i="25" a="1"/>
  <c r="M7" i="25" s="1"/>
  <c r="E7" i="25" a="1"/>
  <c r="E7" i="25" s="1"/>
  <c r="S6" i="25" a="1"/>
  <c r="S6" i="25" s="1"/>
  <c r="K6" i="25" a="1"/>
  <c r="K6" i="25" s="1"/>
  <c r="P5" i="25" a="1"/>
  <c r="P5" i="25" s="1"/>
  <c r="H5" i="25" a="1"/>
  <c r="H5" i="25" s="1"/>
  <c r="U4" i="25" a="1"/>
  <c r="U4" i="25" s="1"/>
  <c r="M4" i="25" a="1"/>
  <c r="M4" i="25" s="1"/>
  <c r="E4" i="25" a="1"/>
  <c r="E4" i="25" s="1"/>
  <c r="U8" i="24" a="1"/>
  <c r="U8" i="24" s="1"/>
  <c r="M8" i="24" a="1"/>
  <c r="M8" i="24" s="1"/>
  <c r="F8" i="24" a="1"/>
  <c r="F8" i="24" s="1"/>
  <c r="S7" i="24" a="1"/>
  <c r="S7" i="24" s="1"/>
  <c r="K7" i="24" a="1"/>
  <c r="K7" i="24" s="1"/>
  <c r="P6" i="24" a="1"/>
  <c r="P6" i="24" s="1"/>
  <c r="H6" i="24" a="1"/>
  <c r="H6" i="24" s="1"/>
  <c r="U5" i="24" a="1"/>
  <c r="U5" i="24" s="1"/>
  <c r="M5" i="24" a="1"/>
  <c r="M5" i="24" s="1"/>
  <c r="E5" i="24" a="1"/>
  <c r="E5" i="24" s="1"/>
  <c r="R4" i="24" a="1"/>
  <c r="R4" i="24" s="1"/>
  <c r="J4" i="24" a="1"/>
  <c r="J4" i="24" s="1"/>
  <c r="W10" i="19" a="1"/>
  <c r="W10" i="19" s="1"/>
  <c r="O10" i="19" a="1"/>
  <c r="O10" i="19" s="1"/>
  <c r="G10" i="19" a="1"/>
  <c r="G10" i="19" s="1"/>
  <c r="T9" i="19" a="1"/>
  <c r="T9" i="19" s="1"/>
  <c r="E9" i="19" a="1"/>
  <c r="E9" i="19" s="1"/>
  <c r="R8" i="19" a="1"/>
  <c r="R8" i="19" s="1"/>
  <c r="J8" i="19" a="1"/>
  <c r="J8" i="19" s="1"/>
  <c r="W7" i="19" a="1"/>
  <c r="W7" i="19" s="1"/>
  <c r="P7" i="19" a="1"/>
  <c r="P7" i="19" s="1"/>
  <c r="H7" i="19" a="1"/>
  <c r="H7" i="19" s="1"/>
  <c r="U6" i="19" a="1"/>
  <c r="U6" i="19" s="1"/>
  <c r="M6" i="19" a="1"/>
  <c r="M6" i="19" s="1"/>
  <c r="E6" i="19" a="1"/>
  <c r="E6" i="19" s="1"/>
  <c r="R5" i="19" a="1"/>
  <c r="R5" i="19" s="1"/>
  <c r="J5" i="19" a="1"/>
  <c r="J5" i="19" s="1"/>
  <c r="W4" i="19" a="1"/>
  <c r="W4" i="19" s="1"/>
  <c r="Q4" i="19" a="1"/>
  <c r="Q4" i="19" s="1"/>
  <c r="I4" i="19" a="1"/>
  <c r="I4" i="19" s="1"/>
  <c r="T9" i="18" a="1"/>
  <c r="T9" i="18" s="1"/>
  <c r="L9" i="18" a="1"/>
  <c r="L9" i="18" s="1"/>
  <c r="D9" i="18" a="1"/>
  <c r="D9" i="18" s="1"/>
  <c r="Q8" i="18" a="1"/>
  <c r="Q8" i="18" s="1"/>
  <c r="Q15" i="18" s="1"/>
  <c r="I8" i="18" a="1"/>
  <c r="I8" i="18" s="1"/>
  <c r="V7" i="18" a="1"/>
  <c r="V7" i="18" s="1"/>
  <c r="N7" i="18" a="1"/>
  <c r="N7" i="18" s="1"/>
  <c r="N14" i="18" s="1"/>
  <c r="F7" i="18" a="1"/>
  <c r="F7" i="18" s="1"/>
  <c r="S6" i="18" a="1"/>
  <c r="S6" i="18" s="1"/>
  <c r="S13" i="18" s="1"/>
  <c r="K6" i="18" a="1"/>
  <c r="K6" i="18" s="1"/>
  <c r="P5" i="18" a="1"/>
  <c r="P5" i="18" s="1"/>
  <c r="P12" i="18" s="1"/>
  <c r="H5" i="18" a="1"/>
  <c r="H5" i="18" s="1"/>
  <c r="U4" i="18" a="1"/>
  <c r="U4" i="18" s="1"/>
  <c r="U11" i="18" s="1"/>
  <c r="M4" i="18" a="1"/>
  <c r="M4" i="18" s="1"/>
  <c r="M11" i="18" s="1"/>
  <c r="E4" i="18" a="1"/>
  <c r="E4" i="18" s="1"/>
  <c r="R9" i="29" a="1"/>
  <c r="R9" i="29" s="1"/>
  <c r="U4" i="29" a="1"/>
  <c r="U4" i="29" s="1"/>
  <c r="J7" i="28" a="1"/>
  <c r="J7" i="28" s="1"/>
  <c r="E5" i="28" a="1"/>
  <c r="E5" i="28" s="1"/>
  <c r="V6" i="26" a="1"/>
  <c r="V6" i="26" s="1"/>
  <c r="H4" i="26" a="1"/>
  <c r="H4" i="26" s="1"/>
  <c r="Q9" i="25" a="1"/>
  <c r="Q9" i="25" s="1"/>
  <c r="I9" i="25" a="1"/>
  <c r="I9" i="25" s="1"/>
  <c r="V8" i="25" a="1"/>
  <c r="V8" i="25" s="1"/>
  <c r="N8" i="25" a="1"/>
  <c r="N8" i="25" s="1"/>
  <c r="F8" i="25" a="1"/>
  <c r="F8" i="25" s="1"/>
  <c r="T7" i="25" a="1"/>
  <c r="T7" i="25" s="1"/>
  <c r="L7" i="25" a="1"/>
  <c r="L7" i="25" s="1"/>
  <c r="D7" i="25" a="1"/>
  <c r="D7" i="25" s="1"/>
  <c r="R6" i="25" a="1"/>
  <c r="R6" i="25" s="1"/>
  <c r="J6" i="25" a="1"/>
  <c r="J6" i="25" s="1"/>
  <c r="W5" i="25" a="1"/>
  <c r="W5" i="25" s="1"/>
  <c r="O5" i="25" a="1"/>
  <c r="O5" i="25" s="1"/>
  <c r="G5" i="25" a="1"/>
  <c r="G5" i="25" s="1"/>
  <c r="T4" i="25" a="1"/>
  <c r="T4" i="25" s="1"/>
  <c r="L4" i="25" a="1"/>
  <c r="L4" i="25" s="1"/>
  <c r="D4" i="25" a="1"/>
  <c r="D4" i="25" s="1"/>
  <c r="T8" i="24" a="1"/>
  <c r="T8" i="24" s="1"/>
  <c r="L8" i="24" a="1"/>
  <c r="L8" i="24" s="1"/>
  <c r="E8" i="24" a="1"/>
  <c r="E8" i="24" s="1"/>
  <c r="R7" i="24" a="1"/>
  <c r="R7" i="24" s="1"/>
  <c r="J7" i="24" a="1"/>
  <c r="J7" i="24" s="1"/>
  <c r="W6" i="24" a="1"/>
  <c r="W6" i="24" s="1"/>
  <c r="O6" i="24" a="1"/>
  <c r="O6" i="24" s="1"/>
  <c r="G6" i="24" a="1"/>
  <c r="G6" i="24" s="1"/>
  <c r="T5" i="24" a="1"/>
  <c r="T5" i="24" s="1"/>
  <c r="L5" i="24" a="1"/>
  <c r="L5" i="24" s="1"/>
  <c r="D5" i="24" a="1"/>
  <c r="D5" i="24" s="1"/>
  <c r="Q4" i="24" a="1"/>
  <c r="Q4" i="24" s="1"/>
  <c r="I4" i="24" a="1"/>
  <c r="I4" i="24" s="1"/>
  <c r="V10" i="19" a="1"/>
  <c r="V10" i="19" s="1"/>
  <c r="N10" i="19" a="1"/>
  <c r="N10" i="19" s="1"/>
  <c r="F10" i="19" a="1"/>
  <c r="F10" i="19" s="1"/>
  <c r="S9" i="19" a="1"/>
  <c r="S9" i="19" s="1"/>
  <c r="L9" i="19" a="1"/>
  <c r="L9" i="19" s="1"/>
  <c r="D9" i="19" a="1"/>
  <c r="D9" i="19" s="1"/>
  <c r="Q8" i="19" a="1"/>
  <c r="Q8" i="19" s="1"/>
  <c r="I8" i="19" a="1"/>
  <c r="I8" i="19" s="1"/>
  <c r="V7" i="19" a="1"/>
  <c r="V7" i="19" s="1"/>
  <c r="O7" i="19" a="1"/>
  <c r="O7" i="19" s="1"/>
  <c r="G7" i="19" a="1"/>
  <c r="G7" i="19" s="1"/>
  <c r="T6" i="19" a="1"/>
  <c r="T6" i="19" s="1"/>
  <c r="L6" i="19" a="1"/>
  <c r="L6" i="19" s="1"/>
  <c r="D6" i="19" a="1"/>
  <c r="D6" i="19" s="1"/>
  <c r="Q5" i="19" a="1"/>
  <c r="Q5" i="19" s="1"/>
  <c r="I5" i="19" a="1"/>
  <c r="I5" i="19" s="1"/>
  <c r="P4" i="19" a="1"/>
  <c r="P4" i="19" s="1"/>
  <c r="H4" i="19" a="1"/>
  <c r="H4" i="19" s="1"/>
  <c r="S9" i="18" a="1"/>
  <c r="S9" i="18" s="1"/>
  <c r="K9" i="18" a="1"/>
  <c r="K9" i="18" s="1"/>
  <c r="P8" i="18" a="1"/>
  <c r="P8" i="18" s="1"/>
  <c r="P15" i="18" s="1"/>
  <c r="H8" i="18" a="1"/>
  <c r="H8" i="18" s="1"/>
  <c r="U7" i="18" a="1"/>
  <c r="U7" i="18" s="1"/>
  <c r="U14" i="18" s="1"/>
  <c r="M7" i="18" a="1"/>
  <c r="M7" i="18" s="1"/>
  <c r="M14" i="18" s="1"/>
  <c r="E7" i="18" a="1"/>
  <c r="E7" i="18" s="1"/>
  <c r="R6" i="18" a="1"/>
  <c r="R6" i="18" s="1"/>
  <c r="R13" i="18" s="1"/>
  <c r="J6" i="18" a="1"/>
  <c r="J6" i="18" s="1"/>
  <c r="W5" i="18" a="1"/>
  <c r="W5" i="18" s="1"/>
  <c r="O5" i="18" a="1"/>
  <c r="O5" i="18" s="1"/>
  <c r="O12" i="18" s="1"/>
  <c r="G5" i="18" a="1"/>
  <c r="G5" i="18" s="1"/>
  <c r="T4" i="18" a="1"/>
  <c r="T4" i="18" s="1"/>
  <c r="T11" i="18" s="1"/>
  <c r="L4" i="18" a="1"/>
  <c r="L4" i="18" s="1"/>
  <c r="L11" i="18" s="1"/>
  <c r="D4" i="18" a="1"/>
  <c r="D4" i="18" s="1"/>
  <c r="W7" i="17" a="1"/>
  <c r="W7" i="17" s="1"/>
  <c r="O7" i="17" a="1"/>
  <c r="O7" i="17" s="1"/>
  <c r="G7" i="17" a="1"/>
  <c r="G7" i="17" s="1"/>
  <c r="T6" i="17" a="1"/>
  <c r="T6" i="17" s="1"/>
  <c r="L6" i="17" a="1"/>
  <c r="L6" i="17" s="1"/>
  <c r="D6" i="17" a="1"/>
  <c r="D6" i="17" s="1"/>
  <c r="Q5" i="17" a="1"/>
  <c r="Q5" i="17" s="1"/>
  <c r="I5" i="17" a="1"/>
  <c r="I5" i="17" s="1"/>
  <c r="V4" i="17" a="1"/>
  <c r="V4" i="17" s="1"/>
  <c r="N4" i="17" a="1"/>
  <c r="N4" i="17" s="1"/>
  <c r="F4" i="17" a="1"/>
  <c r="F4" i="17" s="1"/>
  <c r="U9" i="18" a="1"/>
  <c r="U9" i="18" s="1"/>
  <c r="O7" i="18" a="1"/>
  <c r="O7" i="18" s="1"/>
  <c r="O14" i="18" s="1"/>
  <c r="I5" i="18" a="1"/>
  <c r="I5" i="18" s="1"/>
  <c r="I7" i="17" a="1"/>
  <c r="I7" i="17" s="1"/>
  <c r="M6" i="17" a="1"/>
  <c r="M6" i="17" s="1"/>
  <c r="N5" i="17" a="1"/>
  <c r="N5" i="17" s="1"/>
  <c r="P4" i="17" a="1"/>
  <c r="P4" i="17" s="1"/>
  <c r="S6" i="16" a="1"/>
  <c r="S6" i="16" s="1"/>
  <c r="K6" i="16" a="1"/>
  <c r="K6" i="16" s="1"/>
  <c r="P5" i="16" a="1"/>
  <c r="P5" i="16" s="1"/>
  <c r="H5" i="16" a="1"/>
  <c r="H5" i="16" s="1"/>
  <c r="U4" i="16" a="1"/>
  <c r="U4" i="16" s="1"/>
  <c r="M4" i="16" a="1"/>
  <c r="M4" i="16" s="1"/>
  <c r="E4" i="16" a="1"/>
  <c r="E4" i="16" s="1"/>
  <c r="P7" i="15" a="1"/>
  <c r="P7" i="15" s="1"/>
  <c r="H7" i="15" a="1"/>
  <c r="H7" i="15" s="1"/>
  <c r="U6" i="15" a="1"/>
  <c r="U6" i="15" s="1"/>
  <c r="M6" i="15" a="1"/>
  <c r="M6" i="15" s="1"/>
  <c r="E6" i="15" a="1"/>
  <c r="E6" i="15" s="1"/>
  <c r="R5" i="15" a="1"/>
  <c r="R5" i="15" s="1"/>
  <c r="J5" i="15" a="1"/>
  <c r="J5" i="15" s="1"/>
  <c r="W4" i="15" a="1"/>
  <c r="W4" i="15" s="1"/>
  <c r="O4" i="15" a="1"/>
  <c r="O4" i="15" s="1"/>
  <c r="G4" i="15" a="1"/>
  <c r="G4" i="15" s="1"/>
  <c r="R7" i="14" a="1"/>
  <c r="R7" i="14" s="1"/>
  <c r="J7" i="14" a="1"/>
  <c r="J7" i="14" s="1"/>
  <c r="W6" i="14" a="1"/>
  <c r="W6" i="14" s="1"/>
  <c r="O6" i="14" a="1"/>
  <c r="O6" i="14" s="1"/>
  <c r="G6" i="14" a="1"/>
  <c r="G6" i="14" s="1"/>
  <c r="T5" i="14" a="1"/>
  <c r="T5" i="14" s="1"/>
  <c r="L5" i="14" a="1"/>
  <c r="L5" i="14" s="1"/>
  <c r="D5" i="14" a="1"/>
  <c r="D5" i="14" s="1"/>
  <c r="Q4" i="14" a="1"/>
  <c r="Q4" i="14" s="1"/>
  <c r="I4" i="14" a="1"/>
  <c r="I4" i="14" s="1"/>
  <c r="Q6" i="13" a="1"/>
  <c r="Q6" i="13" s="1"/>
  <c r="I6" i="13" a="1"/>
  <c r="I6" i="13" s="1"/>
  <c r="V5" i="13" a="1"/>
  <c r="V5" i="13" s="1"/>
  <c r="N5" i="13" a="1"/>
  <c r="N5" i="13" s="1"/>
  <c r="F5" i="13" a="1"/>
  <c r="F5" i="13" s="1"/>
  <c r="S4" i="13" a="1"/>
  <c r="S4" i="13" s="1"/>
  <c r="K4" i="13" a="1"/>
  <c r="K4" i="13" s="1"/>
  <c r="Q8" i="12" a="1"/>
  <c r="Q8" i="12" s="1"/>
  <c r="I8" i="12" a="1"/>
  <c r="I8" i="12" s="1"/>
  <c r="V7" i="12" a="1"/>
  <c r="V7" i="12" s="1"/>
  <c r="N7" i="12" a="1"/>
  <c r="N7" i="12" s="1"/>
  <c r="F7" i="12" a="1"/>
  <c r="F7" i="12" s="1"/>
  <c r="S6" i="12" a="1"/>
  <c r="S6" i="12" s="1"/>
  <c r="K6" i="12" a="1"/>
  <c r="K6" i="12" s="1"/>
  <c r="P5" i="12" a="1"/>
  <c r="P5" i="12" s="1"/>
  <c r="H5" i="12" a="1"/>
  <c r="H5" i="12" s="1"/>
  <c r="U4" i="12" a="1"/>
  <c r="U4" i="12" s="1"/>
  <c r="M4" i="12" a="1"/>
  <c r="M4" i="12" s="1"/>
  <c r="E4" i="12" a="1"/>
  <c r="E4" i="12" s="1"/>
  <c r="W4" i="11" a="1"/>
  <c r="W4" i="11" s="1"/>
  <c r="W2" i="11" s="1"/>
  <c r="O4" i="11" a="1"/>
  <c r="O4" i="11" s="1"/>
  <c r="O2" i="11" s="1"/>
  <c r="G4" i="11" a="1"/>
  <c r="G4" i="11" s="1"/>
  <c r="G2" i="11" s="1"/>
  <c r="U8" i="8" a="1"/>
  <c r="U8" i="8" s="1"/>
  <c r="M8" i="8" a="1"/>
  <c r="M8" i="8" s="1"/>
  <c r="E8" i="8" a="1"/>
  <c r="E8" i="8" s="1"/>
  <c r="R7" i="8" a="1"/>
  <c r="R7" i="8" s="1"/>
  <c r="J7" i="8" a="1"/>
  <c r="J7" i="8" s="1"/>
  <c r="W6" i="8" a="1"/>
  <c r="W6" i="8" s="1"/>
  <c r="O6" i="8" a="1"/>
  <c r="O6" i="8" s="1"/>
  <c r="G6" i="8" a="1"/>
  <c r="G6" i="8" s="1"/>
  <c r="T5" i="8" a="1"/>
  <c r="T5" i="8" s="1"/>
  <c r="L5" i="8" a="1"/>
  <c r="L5" i="8" s="1"/>
  <c r="D5" i="8" a="1"/>
  <c r="D5" i="8" s="1"/>
  <c r="Q4" i="8" a="1"/>
  <c r="Q4" i="8" s="1"/>
  <c r="I4" i="8" a="1"/>
  <c r="I4" i="8" s="1"/>
  <c r="M9" i="18" a="1"/>
  <c r="M9" i="18" s="1"/>
  <c r="G7" i="18" a="1"/>
  <c r="G7" i="18" s="1"/>
  <c r="H7" i="17" a="1"/>
  <c r="H7" i="17" s="1"/>
  <c r="I6" i="17" a="1"/>
  <c r="I6" i="17" s="1"/>
  <c r="K5" i="17" a="1"/>
  <c r="K5" i="17" s="1"/>
  <c r="O4" i="17" a="1"/>
  <c r="O4" i="17" s="1"/>
  <c r="R6" i="16" a="1"/>
  <c r="R6" i="16" s="1"/>
  <c r="J6" i="16" a="1"/>
  <c r="J6" i="16" s="1"/>
  <c r="W5" i="16" a="1"/>
  <c r="W5" i="16" s="1"/>
  <c r="O5" i="16" a="1"/>
  <c r="O5" i="16" s="1"/>
  <c r="G5" i="16" a="1"/>
  <c r="G5" i="16" s="1"/>
  <c r="T4" i="16" a="1"/>
  <c r="T4" i="16" s="1"/>
  <c r="L4" i="16" a="1"/>
  <c r="L4" i="16" s="1"/>
  <c r="D4" i="16" a="1"/>
  <c r="D4" i="16" s="1"/>
  <c r="W7" i="15" a="1"/>
  <c r="W7" i="15" s="1"/>
  <c r="O7" i="15" a="1"/>
  <c r="O7" i="15" s="1"/>
  <c r="G7" i="15" a="1"/>
  <c r="G7" i="15" s="1"/>
  <c r="T6" i="15" a="1"/>
  <c r="T6" i="15" s="1"/>
  <c r="L6" i="15" a="1"/>
  <c r="L6" i="15" s="1"/>
  <c r="D6" i="15" a="1"/>
  <c r="D6" i="15" s="1"/>
  <c r="Q5" i="15" a="1"/>
  <c r="Q5" i="15" s="1"/>
  <c r="I5" i="15" a="1"/>
  <c r="I5" i="15" s="1"/>
  <c r="V4" i="15" a="1"/>
  <c r="V4" i="15" s="1"/>
  <c r="N4" i="15" a="1"/>
  <c r="N4" i="15" s="1"/>
  <c r="F4" i="15" a="1"/>
  <c r="F4" i="15" s="1"/>
  <c r="Q7" i="14" a="1"/>
  <c r="Q7" i="14" s="1"/>
  <c r="I7" i="14" a="1"/>
  <c r="I7" i="14" s="1"/>
  <c r="V6" i="14" a="1"/>
  <c r="V6" i="14" s="1"/>
  <c r="N6" i="14" a="1"/>
  <c r="N6" i="14" s="1"/>
  <c r="F6" i="14" a="1"/>
  <c r="F6" i="14" s="1"/>
  <c r="S5" i="14" a="1"/>
  <c r="S5" i="14" s="1"/>
  <c r="K5" i="14" a="1"/>
  <c r="K5" i="14" s="1"/>
  <c r="P4" i="14" a="1"/>
  <c r="P4" i="14" s="1"/>
  <c r="H4" i="14" a="1"/>
  <c r="H4" i="14" s="1"/>
  <c r="P6" i="13" a="1"/>
  <c r="P6" i="13" s="1"/>
  <c r="H6" i="13" a="1"/>
  <c r="H6" i="13" s="1"/>
  <c r="U5" i="13" a="1"/>
  <c r="U5" i="13" s="1"/>
  <c r="M5" i="13" a="1"/>
  <c r="M5" i="13" s="1"/>
  <c r="E5" i="13" a="1"/>
  <c r="E5" i="13" s="1"/>
  <c r="R4" i="13" a="1"/>
  <c r="R4" i="13" s="1"/>
  <c r="J4" i="13" a="1"/>
  <c r="J4" i="13" s="1"/>
  <c r="P8" i="12" a="1"/>
  <c r="P8" i="12" s="1"/>
  <c r="H8" i="12" a="1"/>
  <c r="H8" i="12" s="1"/>
  <c r="U7" i="12" a="1"/>
  <c r="U7" i="12" s="1"/>
  <c r="M7" i="12" a="1"/>
  <c r="M7" i="12" s="1"/>
  <c r="E7" i="12" a="1"/>
  <c r="E7" i="12" s="1"/>
  <c r="R6" i="12" a="1"/>
  <c r="R6" i="12" s="1"/>
  <c r="J6" i="12" a="1"/>
  <c r="J6" i="12" s="1"/>
  <c r="W5" i="12" a="1"/>
  <c r="W5" i="12" s="1"/>
  <c r="O5" i="12" a="1"/>
  <c r="O5" i="12" s="1"/>
  <c r="G5" i="12" a="1"/>
  <c r="G5" i="12" s="1"/>
  <c r="T4" i="12" a="1"/>
  <c r="T4" i="12" s="1"/>
  <c r="L4" i="12" a="1"/>
  <c r="L4" i="12" s="1"/>
  <c r="D4" i="12" a="1"/>
  <c r="D4" i="12" s="1"/>
  <c r="V4" i="11" a="1"/>
  <c r="V4" i="11" s="1"/>
  <c r="V2" i="11" s="1"/>
  <c r="N4" i="11" a="1"/>
  <c r="N4" i="11" s="1"/>
  <c r="N2" i="11" s="1"/>
  <c r="F4" i="11" a="1"/>
  <c r="F4" i="11" s="1"/>
  <c r="F2" i="11" s="1"/>
  <c r="T8" i="8" a="1"/>
  <c r="T8" i="8" s="1"/>
  <c r="L8" i="8" a="1"/>
  <c r="L8" i="8" s="1"/>
  <c r="D8" i="8" a="1"/>
  <c r="D8" i="8" s="1"/>
  <c r="Q7" i="8" a="1"/>
  <c r="Q7" i="8" s="1"/>
  <c r="I7" i="8" a="1"/>
  <c r="I7" i="8" s="1"/>
  <c r="V6" i="8" a="1"/>
  <c r="V6" i="8" s="1"/>
  <c r="N6" i="8" a="1"/>
  <c r="N6" i="8" s="1"/>
  <c r="F6" i="8" a="1"/>
  <c r="F6" i="8" s="1"/>
  <c r="S5" i="8" a="1"/>
  <c r="S5" i="8" s="1"/>
  <c r="K5" i="8" a="1"/>
  <c r="K5" i="8" s="1"/>
  <c r="P4" i="8" a="1"/>
  <c r="P4" i="8" s="1"/>
  <c r="H4" i="8" a="1"/>
  <c r="H4" i="8" s="1"/>
  <c r="E9" i="18" a="1"/>
  <c r="E9" i="18" s="1"/>
  <c r="V4" i="18" a="1"/>
  <c r="V4" i="18" s="1"/>
  <c r="D7" i="17" a="1"/>
  <c r="D7" i="17" s="1"/>
  <c r="F6" i="17" a="1"/>
  <c r="F6" i="17" s="1"/>
  <c r="J5" i="17" a="1"/>
  <c r="J5" i="17" s="1"/>
  <c r="L4" i="17" a="1"/>
  <c r="L4" i="17" s="1"/>
  <c r="Q6" i="16" a="1"/>
  <c r="Q6" i="16" s="1"/>
  <c r="I6" i="16" a="1"/>
  <c r="I6" i="16" s="1"/>
  <c r="V5" i="16" a="1"/>
  <c r="V5" i="16" s="1"/>
  <c r="N5" i="16" a="1"/>
  <c r="N5" i="16" s="1"/>
  <c r="F5" i="16" a="1"/>
  <c r="F5" i="16" s="1"/>
  <c r="S4" i="16" a="1"/>
  <c r="S4" i="16" s="1"/>
  <c r="K4" i="16" a="1"/>
  <c r="K4" i="16" s="1"/>
  <c r="V7" i="15" a="1"/>
  <c r="V7" i="15" s="1"/>
  <c r="N7" i="15" a="1"/>
  <c r="N7" i="15" s="1"/>
  <c r="F7" i="15" a="1"/>
  <c r="F7" i="15" s="1"/>
  <c r="S6" i="15" a="1"/>
  <c r="S6" i="15" s="1"/>
  <c r="K6" i="15" a="1"/>
  <c r="K6" i="15" s="1"/>
  <c r="P5" i="15" a="1"/>
  <c r="P5" i="15" s="1"/>
  <c r="H5" i="15" a="1"/>
  <c r="H5" i="15" s="1"/>
  <c r="U4" i="15" a="1"/>
  <c r="U4" i="15" s="1"/>
  <c r="M4" i="15" a="1"/>
  <c r="M4" i="15" s="1"/>
  <c r="E4" i="15" a="1"/>
  <c r="E4" i="15" s="1"/>
  <c r="P7" i="14" a="1"/>
  <c r="P7" i="14" s="1"/>
  <c r="H7" i="14" a="1"/>
  <c r="H7" i="14" s="1"/>
  <c r="U6" i="14" a="1"/>
  <c r="U6" i="14" s="1"/>
  <c r="M6" i="14" a="1"/>
  <c r="M6" i="14" s="1"/>
  <c r="E6" i="14" a="1"/>
  <c r="E6" i="14" s="1"/>
  <c r="R5" i="14" a="1"/>
  <c r="R5" i="14" s="1"/>
  <c r="J5" i="14" a="1"/>
  <c r="J5" i="14" s="1"/>
  <c r="W4" i="14" a="1"/>
  <c r="W4" i="14" s="1"/>
  <c r="O4" i="14" a="1"/>
  <c r="O4" i="14" s="1"/>
  <c r="G4" i="14" a="1"/>
  <c r="G4" i="14" s="1"/>
  <c r="W6" i="13" a="1"/>
  <c r="W6" i="13" s="1"/>
  <c r="O6" i="13" a="1"/>
  <c r="O6" i="13" s="1"/>
  <c r="G6" i="13" a="1"/>
  <c r="G6" i="13" s="1"/>
  <c r="T5" i="13" a="1"/>
  <c r="T5" i="13" s="1"/>
  <c r="L5" i="13" a="1"/>
  <c r="L5" i="13" s="1"/>
  <c r="D5" i="13" a="1"/>
  <c r="D5" i="13" s="1"/>
  <c r="Q4" i="13" a="1"/>
  <c r="Q4" i="13" s="1"/>
  <c r="I4" i="13" a="1"/>
  <c r="I4" i="13" s="1"/>
  <c r="W8" i="12" a="1"/>
  <c r="W8" i="12" s="1"/>
  <c r="O8" i="12" a="1"/>
  <c r="O8" i="12" s="1"/>
  <c r="G8" i="12" a="1"/>
  <c r="G8" i="12" s="1"/>
  <c r="T7" i="12" a="1"/>
  <c r="T7" i="12" s="1"/>
  <c r="L7" i="12" a="1"/>
  <c r="L7" i="12" s="1"/>
  <c r="D7" i="12" a="1"/>
  <c r="D7" i="12" s="1"/>
  <c r="Q6" i="12" a="1"/>
  <c r="Q6" i="12" s="1"/>
  <c r="I6" i="12" a="1"/>
  <c r="I6" i="12" s="1"/>
  <c r="V5" i="12" a="1"/>
  <c r="V5" i="12" s="1"/>
  <c r="N5" i="12" a="1"/>
  <c r="N5" i="12" s="1"/>
  <c r="F5" i="12" a="1"/>
  <c r="F5" i="12" s="1"/>
  <c r="S4" i="12" a="1"/>
  <c r="S4" i="12" s="1"/>
  <c r="K4" i="12" a="1"/>
  <c r="K4" i="12" s="1"/>
  <c r="U4" i="11" a="1"/>
  <c r="U4" i="11" s="1"/>
  <c r="U2" i="11" s="1"/>
  <c r="M4" i="11" a="1"/>
  <c r="M4" i="11" s="1"/>
  <c r="M2" i="11" s="1"/>
  <c r="E4" i="11" a="1"/>
  <c r="E4" i="11" s="1"/>
  <c r="E2" i="11" s="1"/>
  <c r="S8" i="8" a="1"/>
  <c r="S8" i="8" s="1"/>
  <c r="K8" i="8" a="1"/>
  <c r="K8" i="8" s="1"/>
  <c r="P7" i="8" a="1"/>
  <c r="P7" i="8" s="1"/>
  <c r="H7" i="8" a="1"/>
  <c r="H7" i="8" s="1"/>
  <c r="U6" i="8" a="1"/>
  <c r="U6" i="8" s="1"/>
  <c r="M6" i="8" a="1"/>
  <c r="M6" i="8" s="1"/>
  <c r="E6" i="8" a="1"/>
  <c r="E6" i="8" s="1"/>
  <c r="R5" i="8" a="1"/>
  <c r="R5" i="8" s="1"/>
  <c r="J5" i="8" a="1"/>
  <c r="J5" i="8" s="1"/>
  <c r="W4" i="8" a="1"/>
  <c r="W4" i="8" s="1"/>
  <c r="O4" i="8" a="1"/>
  <c r="O4" i="8" s="1"/>
  <c r="G4" i="8" a="1"/>
  <c r="G4" i="8" s="1"/>
  <c r="T6" i="18" a="1"/>
  <c r="T6" i="18" s="1"/>
  <c r="T13" i="18" s="1"/>
  <c r="N4" i="18" a="1"/>
  <c r="N4" i="18" s="1"/>
  <c r="N11" i="18" s="1"/>
  <c r="E6" i="17" a="1"/>
  <c r="E6" i="17" s="1"/>
  <c r="F5" i="17" a="1"/>
  <c r="F5" i="17" s="1"/>
  <c r="K4" i="17" a="1"/>
  <c r="K4" i="17" s="1"/>
  <c r="P6" i="16" a="1"/>
  <c r="P6" i="16" s="1"/>
  <c r="H6" i="16" a="1"/>
  <c r="H6" i="16" s="1"/>
  <c r="U5" i="16" a="1"/>
  <c r="U5" i="16" s="1"/>
  <c r="M5" i="16" a="1"/>
  <c r="M5" i="16" s="1"/>
  <c r="E5" i="16" a="1"/>
  <c r="E5" i="16" s="1"/>
  <c r="R4" i="16" a="1"/>
  <c r="R4" i="16" s="1"/>
  <c r="J4" i="16" a="1"/>
  <c r="J4" i="16" s="1"/>
  <c r="U7" i="15" a="1"/>
  <c r="U7" i="15" s="1"/>
  <c r="M7" i="15" a="1"/>
  <c r="M7" i="15" s="1"/>
  <c r="E7" i="15" a="1"/>
  <c r="E7" i="15" s="1"/>
  <c r="R6" i="15" a="1"/>
  <c r="R6" i="15" s="1"/>
  <c r="J6" i="15" a="1"/>
  <c r="J6" i="15" s="1"/>
  <c r="W5" i="15" a="1"/>
  <c r="W5" i="15" s="1"/>
  <c r="O5" i="15" a="1"/>
  <c r="O5" i="15" s="1"/>
  <c r="G5" i="15" a="1"/>
  <c r="G5" i="15" s="1"/>
  <c r="T4" i="15" a="1"/>
  <c r="T4" i="15" s="1"/>
  <c r="L4" i="15" a="1"/>
  <c r="L4" i="15" s="1"/>
  <c r="D4" i="15" a="1"/>
  <c r="D4" i="15" s="1"/>
  <c r="W7" i="14" a="1"/>
  <c r="W7" i="14" s="1"/>
  <c r="O7" i="14" a="1"/>
  <c r="O7" i="14" s="1"/>
  <c r="G7" i="14" a="1"/>
  <c r="G7" i="14" s="1"/>
  <c r="T6" i="14" a="1"/>
  <c r="T6" i="14" s="1"/>
  <c r="L6" i="14" a="1"/>
  <c r="L6" i="14" s="1"/>
  <c r="D6" i="14" a="1"/>
  <c r="D6" i="14" s="1"/>
  <c r="Q5" i="14" a="1"/>
  <c r="Q5" i="14" s="1"/>
  <c r="I5" i="14" a="1"/>
  <c r="I5" i="14" s="1"/>
  <c r="V4" i="14" a="1"/>
  <c r="V4" i="14" s="1"/>
  <c r="N4" i="14" a="1"/>
  <c r="N4" i="14" s="1"/>
  <c r="F4" i="14" a="1"/>
  <c r="F4" i="14" s="1"/>
  <c r="V6" i="13" a="1"/>
  <c r="V6" i="13" s="1"/>
  <c r="N6" i="13" a="1"/>
  <c r="N6" i="13" s="1"/>
  <c r="F6" i="13" a="1"/>
  <c r="F6" i="13" s="1"/>
  <c r="S5" i="13" a="1"/>
  <c r="S5" i="13" s="1"/>
  <c r="K5" i="13" a="1"/>
  <c r="K5" i="13" s="1"/>
  <c r="P4" i="13" a="1"/>
  <c r="P4" i="13" s="1"/>
  <c r="H4" i="13" a="1"/>
  <c r="H4" i="13" s="1"/>
  <c r="V8" i="12" a="1"/>
  <c r="V8" i="12" s="1"/>
  <c r="N8" i="12" a="1"/>
  <c r="N8" i="12" s="1"/>
  <c r="F8" i="12" a="1"/>
  <c r="F8" i="12" s="1"/>
  <c r="S7" i="12" a="1"/>
  <c r="S7" i="12" s="1"/>
  <c r="K7" i="12" a="1"/>
  <c r="K7" i="12" s="1"/>
  <c r="P6" i="12" a="1"/>
  <c r="P6" i="12" s="1"/>
  <c r="H6" i="12" a="1"/>
  <c r="H6" i="12" s="1"/>
  <c r="U5" i="12" a="1"/>
  <c r="U5" i="12" s="1"/>
  <c r="M5" i="12" a="1"/>
  <c r="M5" i="12" s="1"/>
  <c r="E5" i="12" a="1"/>
  <c r="E5" i="12" s="1"/>
  <c r="R4" i="12" a="1"/>
  <c r="R4" i="12" s="1"/>
  <c r="J4" i="12" a="1"/>
  <c r="J4" i="12" s="1"/>
  <c r="T4" i="11" a="1"/>
  <c r="T4" i="11" s="1"/>
  <c r="T2" i="11" s="1"/>
  <c r="L4" i="11" a="1"/>
  <c r="L4" i="11" s="1"/>
  <c r="L2" i="11" s="1"/>
  <c r="D4" i="11" a="1"/>
  <c r="D4" i="11" s="1"/>
  <c r="D2" i="11" s="1"/>
  <c r="R8" i="8" a="1"/>
  <c r="R8" i="8" s="1"/>
  <c r="J8" i="8" a="1"/>
  <c r="J8" i="8" s="1"/>
  <c r="W7" i="8" a="1"/>
  <c r="W7" i="8" s="1"/>
  <c r="O7" i="8" a="1"/>
  <c r="O7" i="8" s="1"/>
  <c r="G7" i="8" a="1"/>
  <c r="G7" i="8" s="1"/>
  <c r="T6" i="8" a="1"/>
  <c r="T6" i="8" s="1"/>
  <c r="L6" i="8" a="1"/>
  <c r="L6" i="8" s="1"/>
  <c r="D6" i="8" a="1"/>
  <c r="D6" i="8" s="1"/>
  <c r="Q5" i="8" a="1"/>
  <c r="Q5" i="8" s="1"/>
  <c r="I5" i="8" a="1"/>
  <c r="I5" i="8" s="1"/>
  <c r="V4" i="8" a="1"/>
  <c r="V4" i="8" s="1"/>
  <c r="N4" i="8" a="1"/>
  <c r="N4" i="8" s="1"/>
  <c r="F4" i="8" a="1"/>
  <c r="F4" i="8" s="1"/>
  <c r="R8" i="18" a="1"/>
  <c r="R8" i="18" s="1"/>
  <c r="R15" i="18" s="1"/>
  <c r="L6" i="18" a="1"/>
  <c r="L6" i="18" s="1"/>
  <c r="L13" i="18" s="1"/>
  <c r="F4" i="18" a="1"/>
  <c r="F4" i="18" s="1"/>
  <c r="T7" i="17" a="1"/>
  <c r="T7" i="17" s="1"/>
  <c r="V6" i="17" a="1"/>
  <c r="V6" i="17" s="1"/>
  <c r="H4" i="17" a="1"/>
  <c r="H4" i="17" s="1"/>
  <c r="W6" i="16" a="1"/>
  <c r="W6" i="16" s="1"/>
  <c r="O6" i="16" a="1"/>
  <c r="O6" i="16" s="1"/>
  <c r="G6" i="16" a="1"/>
  <c r="G6" i="16" s="1"/>
  <c r="T5" i="16" a="1"/>
  <c r="T5" i="16" s="1"/>
  <c r="L5" i="16" a="1"/>
  <c r="L5" i="16" s="1"/>
  <c r="D5" i="16" a="1"/>
  <c r="D5" i="16" s="1"/>
  <c r="Q4" i="16" a="1"/>
  <c r="Q4" i="16" s="1"/>
  <c r="I4" i="16" a="1"/>
  <c r="I4" i="16" s="1"/>
  <c r="T7" i="15" a="1"/>
  <c r="T7" i="15" s="1"/>
  <c r="L7" i="15" a="1"/>
  <c r="L7" i="15" s="1"/>
  <c r="D7" i="15" a="1"/>
  <c r="D7" i="15" s="1"/>
  <c r="Q6" i="15" a="1"/>
  <c r="Q6" i="15" s="1"/>
  <c r="I6" i="15" a="1"/>
  <c r="I6" i="15" s="1"/>
  <c r="V5" i="15" a="1"/>
  <c r="V5" i="15" s="1"/>
  <c r="N5" i="15" a="1"/>
  <c r="N5" i="15" s="1"/>
  <c r="F5" i="15" a="1"/>
  <c r="F5" i="15" s="1"/>
  <c r="S4" i="15" a="1"/>
  <c r="S4" i="15" s="1"/>
  <c r="K4" i="15" a="1"/>
  <c r="K4" i="15" s="1"/>
  <c r="V7" i="14" a="1"/>
  <c r="V7" i="14" s="1"/>
  <c r="N7" i="14" a="1"/>
  <c r="N7" i="14" s="1"/>
  <c r="F7" i="14" a="1"/>
  <c r="F7" i="14" s="1"/>
  <c r="S6" i="14" a="1"/>
  <c r="S6" i="14" s="1"/>
  <c r="K6" i="14" a="1"/>
  <c r="K6" i="14" s="1"/>
  <c r="P5" i="14" a="1"/>
  <c r="P5" i="14" s="1"/>
  <c r="H5" i="14" a="1"/>
  <c r="H5" i="14" s="1"/>
  <c r="U4" i="14" a="1"/>
  <c r="U4" i="14" s="1"/>
  <c r="M4" i="14" a="1"/>
  <c r="M4" i="14" s="1"/>
  <c r="E4" i="14" a="1"/>
  <c r="E4" i="14" s="1"/>
  <c r="U6" i="13" a="1"/>
  <c r="U6" i="13" s="1"/>
  <c r="M6" i="13" a="1"/>
  <c r="M6" i="13" s="1"/>
  <c r="E6" i="13" a="1"/>
  <c r="E6" i="13" s="1"/>
  <c r="R5" i="13" a="1"/>
  <c r="R5" i="13" s="1"/>
  <c r="J5" i="13" a="1"/>
  <c r="J5" i="13" s="1"/>
  <c r="W4" i="13" a="1"/>
  <c r="W4" i="13" s="1"/>
  <c r="O4" i="13" a="1"/>
  <c r="O4" i="13" s="1"/>
  <c r="G4" i="13" a="1"/>
  <c r="G4" i="13" s="1"/>
  <c r="U8" i="12" a="1"/>
  <c r="U8" i="12" s="1"/>
  <c r="M8" i="12" a="1"/>
  <c r="M8" i="12" s="1"/>
  <c r="E8" i="12" a="1"/>
  <c r="E8" i="12" s="1"/>
  <c r="R7" i="12" a="1"/>
  <c r="R7" i="12" s="1"/>
  <c r="J7" i="12" a="1"/>
  <c r="J7" i="12" s="1"/>
  <c r="W6" i="12" a="1"/>
  <c r="W6" i="12" s="1"/>
  <c r="O6" i="12" a="1"/>
  <c r="O6" i="12" s="1"/>
  <c r="G6" i="12" a="1"/>
  <c r="G6" i="12" s="1"/>
  <c r="T5" i="12" a="1"/>
  <c r="T5" i="12" s="1"/>
  <c r="L5" i="12" a="1"/>
  <c r="L5" i="12" s="1"/>
  <c r="D5" i="12" a="1"/>
  <c r="D5" i="12" s="1"/>
  <c r="Q4" i="12" a="1"/>
  <c r="Q4" i="12" s="1"/>
  <c r="I4" i="12" a="1"/>
  <c r="I4" i="12" s="1"/>
  <c r="S4" i="11" a="1"/>
  <c r="S4" i="11" s="1"/>
  <c r="S2" i="11" s="1"/>
  <c r="K4" i="11" a="1"/>
  <c r="K4" i="11" s="1"/>
  <c r="K2" i="11" s="1"/>
  <c r="Q8" i="8" a="1"/>
  <c r="Q8" i="8" s="1"/>
  <c r="I8" i="8" a="1"/>
  <c r="I8" i="8" s="1"/>
  <c r="V7" i="8" a="1"/>
  <c r="V7" i="8" s="1"/>
  <c r="N7" i="8" a="1"/>
  <c r="N7" i="8" s="1"/>
  <c r="F7" i="8" a="1"/>
  <c r="F7" i="8" s="1"/>
  <c r="S6" i="8" a="1"/>
  <c r="S6" i="8" s="1"/>
  <c r="K6" i="8" a="1"/>
  <c r="K6" i="8" s="1"/>
  <c r="P5" i="8" a="1"/>
  <c r="P5" i="8" s="1"/>
  <c r="H5" i="8" a="1"/>
  <c r="H5" i="8" s="1"/>
  <c r="U4" i="8" a="1"/>
  <c r="U4" i="8" s="1"/>
  <c r="M4" i="8" a="1"/>
  <c r="M4" i="8" s="1"/>
  <c r="E4" i="8" a="1"/>
  <c r="E4" i="8" s="1"/>
  <c r="J8" i="18" a="1"/>
  <c r="J8" i="18" s="1"/>
  <c r="D6" i="18" a="1"/>
  <c r="D6" i="18" s="1"/>
  <c r="Q7" i="17" a="1"/>
  <c r="Q7" i="17" s="1"/>
  <c r="U6" i="17" a="1"/>
  <c r="U6" i="17" s="1"/>
  <c r="V5" i="17" a="1"/>
  <c r="V5" i="17" s="1"/>
  <c r="W4" i="17" a="1"/>
  <c r="W4" i="17" s="1"/>
  <c r="G4" i="17" a="1"/>
  <c r="G4" i="17" s="1"/>
  <c r="V6" i="16" a="1"/>
  <c r="V6" i="16" s="1"/>
  <c r="N6" i="16" a="1"/>
  <c r="N6" i="16" s="1"/>
  <c r="F6" i="16" a="1"/>
  <c r="F6" i="16" s="1"/>
  <c r="S5" i="16" a="1"/>
  <c r="S5" i="16" s="1"/>
  <c r="K5" i="16" a="1"/>
  <c r="K5" i="16" s="1"/>
  <c r="P4" i="16" a="1"/>
  <c r="P4" i="16" s="1"/>
  <c r="H4" i="16" a="1"/>
  <c r="H4" i="16" s="1"/>
  <c r="S7" i="15" a="1"/>
  <c r="S7" i="15" s="1"/>
  <c r="K7" i="15" a="1"/>
  <c r="K7" i="15" s="1"/>
  <c r="P6" i="15" a="1"/>
  <c r="P6" i="15" s="1"/>
  <c r="H6" i="15" a="1"/>
  <c r="H6" i="15" s="1"/>
  <c r="U5" i="15" a="1"/>
  <c r="U5" i="15" s="1"/>
  <c r="M5" i="15" a="1"/>
  <c r="M5" i="15" s="1"/>
  <c r="E5" i="15" a="1"/>
  <c r="E5" i="15" s="1"/>
  <c r="R4" i="15" a="1"/>
  <c r="R4" i="15" s="1"/>
  <c r="J4" i="15" a="1"/>
  <c r="J4" i="15" s="1"/>
  <c r="U7" i="14" a="1"/>
  <c r="U7" i="14" s="1"/>
  <c r="M7" i="14" a="1"/>
  <c r="M7" i="14" s="1"/>
  <c r="E7" i="14" a="1"/>
  <c r="E7" i="14" s="1"/>
  <c r="R6" i="14" a="1"/>
  <c r="R6" i="14" s="1"/>
  <c r="J6" i="14" a="1"/>
  <c r="J6" i="14" s="1"/>
  <c r="W5" i="14" a="1"/>
  <c r="W5" i="14" s="1"/>
  <c r="O5" i="14" a="1"/>
  <c r="O5" i="14" s="1"/>
  <c r="G5" i="14" a="1"/>
  <c r="G5" i="14" s="1"/>
  <c r="T4" i="14" a="1"/>
  <c r="T4" i="14" s="1"/>
  <c r="L4" i="14" a="1"/>
  <c r="L4" i="14" s="1"/>
  <c r="D4" i="14" a="1"/>
  <c r="D4" i="14" s="1"/>
  <c r="T6" i="13" a="1"/>
  <c r="T6" i="13" s="1"/>
  <c r="L6" i="13" a="1"/>
  <c r="L6" i="13" s="1"/>
  <c r="D6" i="13" a="1"/>
  <c r="D6" i="13" s="1"/>
  <c r="Q5" i="13" a="1"/>
  <c r="Q5" i="13" s="1"/>
  <c r="I5" i="13" a="1"/>
  <c r="I5" i="13" s="1"/>
  <c r="V4" i="13" a="1"/>
  <c r="V4" i="13" s="1"/>
  <c r="N4" i="13" a="1"/>
  <c r="N4" i="13" s="1"/>
  <c r="F4" i="13" a="1"/>
  <c r="F4" i="13" s="1"/>
  <c r="T8" i="12" a="1"/>
  <c r="T8" i="12" s="1"/>
  <c r="L8" i="12" a="1"/>
  <c r="L8" i="12" s="1"/>
  <c r="D8" i="12" a="1"/>
  <c r="D8" i="12" s="1"/>
  <c r="Q7" i="12" a="1"/>
  <c r="Q7" i="12" s="1"/>
  <c r="I7" i="12" a="1"/>
  <c r="I7" i="12" s="1"/>
  <c r="V6" i="12" a="1"/>
  <c r="V6" i="12" s="1"/>
  <c r="N6" i="12" a="1"/>
  <c r="N6" i="12" s="1"/>
  <c r="F6" i="12" a="1"/>
  <c r="F6" i="12" s="1"/>
  <c r="S5" i="12" a="1"/>
  <c r="S5" i="12" s="1"/>
  <c r="K5" i="12" a="1"/>
  <c r="K5" i="12" s="1"/>
  <c r="P4" i="12" a="1"/>
  <c r="P4" i="12" s="1"/>
  <c r="H4" i="12" a="1"/>
  <c r="H4" i="12" s="1"/>
  <c r="R4" i="11" a="1"/>
  <c r="R4" i="11" s="1"/>
  <c r="R2" i="11" s="1"/>
  <c r="J4" i="11" a="1"/>
  <c r="J4" i="11" s="1"/>
  <c r="J2" i="11" s="1"/>
  <c r="P8" i="8" a="1"/>
  <c r="P8" i="8" s="1"/>
  <c r="H8" i="8" a="1"/>
  <c r="H8" i="8" s="1"/>
  <c r="U7" i="8" a="1"/>
  <c r="U7" i="8" s="1"/>
  <c r="M7" i="8" a="1"/>
  <c r="M7" i="8" s="1"/>
  <c r="E7" i="8" a="1"/>
  <c r="E7" i="8" s="1"/>
  <c r="R6" i="8" a="1"/>
  <c r="R6" i="8" s="1"/>
  <c r="J6" i="8" a="1"/>
  <c r="J6" i="8" s="1"/>
  <c r="W5" i="8" a="1"/>
  <c r="W5" i="8" s="1"/>
  <c r="O5" i="8" a="1"/>
  <c r="O5" i="8" s="1"/>
  <c r="G5" i="8" a="1"/>
  <c r="G5" i="8" s="1"/>
  <c r="T4" i="8" a="1"/>
  <c r="T4" i="8" s="1"/>
  <c r="L4" i="8" a="1"/>
  <c r="L4" i="8" s="1"/>
  <c r="D4" i="8" a="1"/>
  <c r="D4" i="8" s="1"/>
  <c r="P7" i="17" a="1"/>
  <c r="P7" i="17" s="1"/>
  <c r="Q6" i="17" a="1"/>
  <c r="Q6" i="17" s="1"/>
  <c r="S5" i="17" a="1"/>
  <c r="S5" i="17" s="1"/>
  <c r="T4" i="17" a="1"/>
  <c r="T4" i="17" s="1"/>
  <c r="D4" i="17" a="1"/>
  <c r="D4" i="17" s="1"/>
  <c r="U6" i="16" a="1"/>
  <c r="U6" i="16" s="1"/>
  <c r="M6" i="16" a="1"/>
  <c r="M6" i="16" s="1"/>
  <c r="E6" i="16" a="1"/>
  <c r="E6" i="16" s="1"/>
  <c r="R5" i="16" a="1"/>
  <c r="R5" i="16" s="1"/>
  <c r="J5" i="16" a="1"/>
  <c r="J5" i="16" s="1"/>
  <c r="W4" i="16" a="1"/>
  <c r="W4" i="16" s="1"/>
  <c r="O4" i="16" a="1"/>
  <c r="O4" i="16" s="1"/>
  <c r="G4" i="16" a="1"/>
  <c r="G4" i="16" s="1"/>
  <c r="R7" i="15" a="1"/>
  <c r="R7" i="15" s="1"/>
  <c r="J7" i="15" a="1"/>
  <c r="J7" i="15" s="1"/>
  <c r="W6" i="15" a="1"/>
  <c r="W6" i="15" s="1"/>
  <c r="O6" i="15" a="1"/>
  <c r="O6" i="15" s="1"/>
  <c r="G6" i="15" a="1"/>
  <c r="G6" i="15" s="1"/>
  <c r="T5" i="15" a="1"/>
  <c r="T5" i="15" s="1"/>
  <c r="L5" i="15" a="1"/>
  <c r="L5" i="15" s="1"/>
  <c r="D5" i="15" a="1"/>
  <c r="D5" i="15" s="1"/>
  <c r="Q4" i="15" a="1"/>
  <c r="Q4" i="15" s="1"/>
  <c r="I4" i="15" a="1"/>
  <c r="I4" i="15" s="1"/>
  <c r="T7" i="14" a="1"/>
  <c r="T7" i="14" s="1"/>
  <c r="L7" i="14" a="1"/>
  <c r="L7" i="14" s="1"/>
  <c r="D7" i="14" a="1"/>
  <c r="D7" i="14" s="1"/>
  <c r="Q6" i="14" a="1"/>
  <c r="Q6" i="14" s="1"/>
  <c r="I6" i="14" a="1"/>
  <c r="I6" i="14" s="1"/>
  <c r="V5" i="14" a="1"/>
  <c r="V5" i="14" s="1"/>
  <c r="N5" i="14" a="1"/>
  <c r="N5" i="14" s="1"/>
  <c r="F5" i="14" a="1"/>
  <c r="F5" i="14" s="1"/>
  <c r="S4" i="14" a="1"/>
  <c r="S4" i="14" s="1"/>
  <c r="K4" i="14" a="1"/>
  <c r="K4" i="14" s="1"/>
  <c r="S6" i="13" a="1"/>
  <c r="S6" i="13" s="1"/>
  <c r="K6" i="13" a="1"/>
  <c r="K6" i="13" s="1"/>
  <c r="P5" i="13" a="1"/>
  <c r="P5" i="13" s="1"/>
  <c r="H5" i="13" a="1"/>
  <c r="H5" i="13" s="1"/>
  <c r="U4" i="13" a="1"/>
  <c r="U4" i="13" s="1"/>
  <c r="M4" i="13" a="1"/>
  <c r="M4" i="13" s="1"/>
  <c r="E4" i="13" a="1"/>
  <c r="E4" i="13" s="1"/>
  <c r="S8" i="12" a="1"/>
  <c r="S8" i="12" s="1"/>
  <c r="K8" i="12" a="1"/>
  <c r="K8" i="12" s="1"/>
  <c r="P7" i="12" a="1"/>
  <c r="P7" i="12" s="1"/>
  <c r="H7" i="12" a="1"/>
  <c r="H7" i="12" s="1"/>
  <c r="U6" i="12" a="1"/>
  <c r="U6" i="12" s="1"/>
  <c r="M6" i="12" a="1"/>
  <c r="M6" i="12" s="1"/>
  <c r="E6" i="12" a="1"/>
  <c r="E6" i="12" s="1"/>
  <c r="R5" i="12" a="1"/>
  <c r="R5" i="12" s="1"/>
  <c r="J5" i="12" a="1"/>
  <c r="J5" i="12" s="1"/>
  <c r="W4" i="12" a="1"/>
  <c r="W4" i="12" s="1"/>
  <c r="O4" i="12" a="1"/>
  <c r="O4" i="12" s="1"/>
  <c r="G4" i="12" a="1"/>
  <c r="G4" i="12" s="1"/>
  <c r="Q4" i="11" a="1"/>
  <c r="Q4" i="11" s="1"/>
  <c r="Q2" i="11" s="1"/>
  <c r="I4" i="11" a="1"/>
  <c r="I4" i="11" s="1"/>
  <c r="I2" i="11" s="1"/>
  <c r="W8" i="8" a="1"/>
  <c r="W8" i="8" s="1"/>
  <c r="O8" i="8" a="1"/>
  <c r="O8" i="8" s="1"/>
  <c r="G8" i="8" a="1"/>
  <c r="G8" i="8" s="1"/>
  <c r="T7" i="8" a="1"/>
  <c r="T7" i="8" s="1"/>
  <c r="L7" i="8" a="1"/>
  <c r="L7" i="8" s="1"/>
  <c r="D7" i="8" a="1"/>
  <c r="D7" i="8" s="1"/>
  <c r="Q6" i="8" a="1"/>
  <c r="Q6" i="8" s="1"/>
  <c r="I6" i="8" a="1"/>
  <c r="I6" i="8" s="1"/>
  <c r="V5" i="8" a="1"/>
  <c r="V5" i="8" s="1"/>
  <c r="N5" i="8" a="1"/>
  <c r="N5" i="8" s="1"/>
  <c r="F5" i="8" a="1"/>
  <c r="F5" i="8" s="1"/>
  <c r="S4" i="8" a="1"/>
  <c r="S4" i="8" s="1"/>
  <c r="K4" i="8" a="1"/>
  <c r="K4" i="8" s="1"/>
  <c r="W7" i="18" a="1"/>
  <c r="W7" i="18" s="1"/>
  <c r="Q5" i="18" a="1"/>
  <c r="Q5" i="18" s="1"/>
  <c r="Q12" i="18" s="1"/>
  <c r="L7" i="17" a="1"/>
  <c r="L7" i="17" s="1"/>
  <c r="N6" i="17" a="1"/>
  <c r="N6" i="17" s="1"/>
  <c r="R5" i="17" a="1"/>
  <c r="R5" i="17" s="1"/>
  <c r="S4" i="17" a="1"/>
  <c r="S4" i="17" s="1"/>
  <c r="T6" i="16" a="1"/>
  <c r="T6" i="16" s="1"/>
  <c r="L6" i="16" a="1"/>
  <c r="L6" i="16" s="1"/>
  <c r="D6" i="16" a="1"/>
  <c r="D6" i="16" s="1"/>
  <c r="Q5" i="16" a="1"/>
  <c r="Q5" i="16" s="1"/>
  <c r="I5" i="16" a="1"/>
  <c r="I5" i="16" s="1"/>
  <c r="V4" i="16" a="1"/>
  <c r="V4" i="16" s="1"/>
  <c r="N4" i="16" a="1"/>
  <c r="N4" i="16" s="1"/>
  <c r="F4" i="16" a="1"/>
  <c r="F4" i="16" s="1"/>
  <c r="Q7" i="15" a="1"/>
  <c r="Q7" i="15" s="1"/>
  <c r="I7" i="15" a="1"/>
  <c r="I7" i="15" s="1"/>
  <c r="V6" i="15" a="1"/>
  <c r="V6" i="15" s="1"/>
  <c r="N6" i="15" a="1"/>
  <c r="N6" i="15" s="1"/>
  <c r="F6" i="15" a="1"/>
  <c r="F6" i="15" s="1"/>
  <c r="S5" i="15" a="1"/>
  <c r="S5" i="15" s="1"/>
  <c r="K5" i="15" a="1"/>
  <c r="K5" i="15" s="1"/>
  <c r="P4" i="15" a="1"/>
  <c r="P4" i="15" s="1"/>
  <c r="H4" i="15" a="1"/>
  <c r="H4" i="15" s="1"/>
  <c r="S7" i="14" a="1"/>
  <c r="S7" i="14" s="1"/>
  <c r="K7" i="14" a="1"/>
  <c r="K7" i="14" s="1"/>
  <c r="P6" i="14" a="1"/>
  <c r="P6" i="14" s="1"/>
  <c r="H6" i="14" a="1"/>
  <c r="H6" i="14" s="1"/>
  <c r="U5" i="14" a="1"/>
  <c r="U5" i="14" s="1"/>
  <c r="M5" i="14" a="1"/>
  <c r="M5" i="14" s="1"/>
  <c r="E5" i="14" a="1"/>
  <c r="E5" i="14" s="1"/>
  <c r="R4" i="14" a="1"/>
  <c r="R4" i="14" s="1"/>
  <c r="J4" i="14" a="1"/>
  <c r="J4" i="14" s="1"/>
  <c r="R6" i="13" a="1"/>
  <c r="R6" i="13" s="1"/>
  <c r="J6" i="13" a="1"/>
  <c r="J6" i="13" s="1"/>
  <c r="W5" i="13" a="1"/>
  <c r="W5" i="13" s="1"/>
  <c r="O5" i="13" a="1"/>
  <c r="O5" i="13" s="1"/>
  <c r="G5" i="13" a="1"/>
  <c r="G5" i="13" s="1"/>
  <c r="T4" i="13" a="1"/>
  <c r="T4" i="13" s="1"/>
  <c r="L4" i="13" a="1"/>
  <c r="L4" i="13" s="1"/>
  <c r="D4" i="13" a="1"/>
  <c r="D4" i="13" s="1"/>
  <c r="R8" i="12" a="1"/>
  <c r="R8" i="12" s="1"/>
  <c r="J8" i="12" a="1"/>
  <c r="J8" i="12" s="1"/>
  <c r="W7" i="12" a="1"/>
  <c r="W7" i="12" s="1"/>
  <c r="O7" i="12" a="1"/>
  <c r="O7" i="12" s="1"/>
  <c r="G7" i="12" a="1"/>
  <c r="G7" i="12" s="1"/>
  <c r="T6" i="12" a="1"/>
  <c r="T6" i="12" s="1"/>
  <c r="L6" i="12" a="1"/>
  <c r="L6" i="12" s="1"/>
  <c r="D6" i="12" a="1"/>
  <c r="D6" i="12" s="1"/>
  <c r="Q5" i="12" a="1"/>
  <c r="Q5" i="12" s="1"/>
  <c r="I5" i="12" a="1"/>
  <c r="I5" i="12" s="1"/>
  <c r="V4" i="12" a="1"/>
  <c r="V4" i="12" s="1"/>
  <c r="N4" i="12" a="1"/>
  <c r="N4" i="12" s="1"/>
  <c r="F4" i="12" a="1"/>
  <c r="F4" i="12" s="1"/>
  <c r="P4" i="11" a="1"/>
  <c r="P4" i="11" s="1"/>
  <c r="P2" i="11" s="1"/>
  <c r="H4" i="11" a="1"/>
  <c r="H4" i="11" s="1"/>
  <c r="H2" i="11" s="1"/>
  <c r="V8" i="8" a="1"/>
  <c r="V8" i="8" s="1"/>
  <c r="N8" i="8" a="1"/>
  <c r="N8" i="8" s="1"/>
  <c r="F8" i="8" a="1"/>
  <c r="F8" i="8" s="1"/>
  <c r="S7" i="8" a="1"/>
  <c r="S7" i="8" s="1"/>
  <c r="K7" i="8" a="1"/>
  <c r="K7" i="8" s="1"/>
  <c r="P6" i="8" a="1"/>
  <c r="P6" i="8" s="1"/>
  <c r="H6" i="8" a="1"/>
  <c r="H6" i="8" s="1"/>
  <c r="U5" i="8" a="1"/>
  <c r="U5" i="8" s="1"/>
  <c r="M5" i="8" a="1"/>
  <c r="M5" i="8" s="1"/>
  <c r="E5" i="8" a="1"/>
  <c r="E5" i="8" s="1"/>
  <c r="R4" i="8" a="1"/>
  <c r="R4" i="8" s="1"/>
  <c r="J4" i="8" a="1"/>
  <c r="J4" i="8" s="1"/>
  <c r="U6" i="7" a="1"/>
  <c r="U6" i="7" s="1"/>
  <c r="O6" i="7" a="1"/>
  <c r="O6" i="7" s="1"/>
  <c r="H6" i="7" a="1"/>
  <c r="H6" i="7" s="1"/>
  <c r="W5" i="7" a="1"/>
  <c r="W5" i="7" s="1"/>
  <c r="H5" i="7" a="1"/>
  <c r="H5" i="7" s="1"/>
  <c r="W4" i="7" a="1"/>
  <c r="W4" i="7" s="1"/>
  <c r="J4" i="7" a="1"/>
  <c r="J4" i="7" s="1"/>
  <c r="D4" i="7" a="1"/>
  <c r="D4" i="7" s="1"/>
  <c r="V5" i="7" a="1"/>
  <c r="V5" i="7" s="1"/>
  <c r="F5" i="7" a="1"/>
  <c r="F5" i="7" s="1"/>
  <c r="O4" i="7" a="1"/>
  <c r="O4" i="7" s="1"/>
  <c r="Q4" i="7" a="1"/>
  <c r="Q4" i="7" s="1"/>
  <c r="T6" i="7" a="1"/>
  <c r="T6" i="7" s="1"/>
  <c r="N6" i="7" a="1"/>
  <c r="N6" i="7" s="1"/>
  <c r="R5" i="7" a="1"/>
  <c r="R5" i="7" s="1"/>
  <c r="M5" i="7" a="1"/>
  <c r="M5" i="7" s="1"/>
  <c r="G5" i="7" a="1"/>
  <c r="G5" i="7" s="1"/>
  <c r="V4" i="7" a="1"/>
  <c r="V4" i="7" s="1"/>
  <c r="P4" i="7" a="1"/>
  <c r="P4" i="7" s="1"/>
  <c r="I4" i="7" a="1"/>
  <c r="I4" i="7" s="1"/>
  <c r="M6" i="7" a="1"/>
  <c r="M6" i="7" s="1"/>
  <c r="L5" i="7" a="1"/>
  <c r="L5" i="7" s="1"/>
  <c r="U4" i="7" a="1"/>
  <c r="U4" i="7" s="1"/>
  <c r="I5" i="7" a="1"/>
  <c r="I5" i="7" s="1"/>
  <c r="G6" i="7" a="1"/>
  <c r="G6" i="7" s="1"/>
  <c r="S6" i="7" a="1"/>
  <c r="S6" i="7" s="1"/>
  <c r="L6" i="7" a="1"/>
  <c r="L6" i="7" s="1"/>
  <c r="F6" i="7" a="1"/>
  <c r="F6" i="7" s="1"/>
  <c r="Q5" i="7" a="1"/>
  <c r="Q5" i="7" s="1"/>
  <c r="K5" i="7" a="1"/>
  <c r="K5" i="7" s="1"/>
  <c r="N4" i="7" a="1"/>
  <c r="N4" i="7" s="1"/>
  <c r="H4" i="7" a="1"/>
  <c r="H4" i="7" s="1"/>
  <c r="F4" i="7" a="1"/>
  <c r="F4" i="7" s="1"/>
  <c r="R4" i="7" a="1"/>
  <c r="R4" i="7" s="1"/>
  <c r="I6" i="7" a="1"/>
  <c r="I6" i="7" s="1"/>
  <c r="R6" i="7" a="1"/>
  <c r="R6" i="7" s="1"/>
  <c r="E6" i="7" a="1"/>
  <c r="E6" i="7" s="1"/>
  <c r="U5" i="7" a="1"/>
  <c r="U5" i="7" s="1"/>
  <c r="P5" i="7" a="1"/>
  <c r="P5" i="7" s="1"/>
  <c r="E5" i="7" a="1"/>
  <c r="E5" i="7" s="1"/>
  <c r="T4" i="7" a="1"/>
  <c r="T4" i="7" s="1"/>
  <c r="M4" i="7" a="1"/>
  <c r="M4" i="7" s="1"/>
  <c r="G4" i="7" a="1"/>
  <c r="G4" i="7" s="1"/>
  <c r="L4" i="7" a="1"/>
  <c r="L4" i="7" s="1"/>
  <c r="V6" i="7" a="1"/>
  <c r="V6" i="7" s="1"/>
  <c r="N5" i="7" a="1"/>
  <c r="N5" i="7" s="1"/>
  <c r="W6" i="7" a="1"/>
  <c r="W6" i="7" s="1"/>
  <c r="Q6" i="7" a="1"/>
  <c r="Q6" i="7" s="1"/>
  <c r="K6" i="7" a="1"/>
  <c r="K6" i="7" s="1"/>
  <c r="D6" i="7" a="1"/>
  <c r="D6" i="7" s="1"/>
  <c r="T5" i="7" a="1"/>
  <c r="T5" i="7" s="1"/>
  <c r="O5" i="7" a="1"/>
  <c r="O5" i="7" s="1"/>
  <c r="J5" i="7" a="1"/>
  <c r="J5" i="7" s="1"/>
  <c r="D5" i="7" a="1"/>
  <c r="D5" i="7" s="1"/>
  <c r="S4" i="7" a="1"/>
  <c r="S4" i="7" s="1"/>
  <c r="J6" i="7" a="1"/>
  <c r="J6" i="7" s="1"/>
  <c r="E4" i="7" a="1"/>
  <c r="E4" i="7" s="1"/>
  <c r="S5" i="7" a="1"/>
  <c r="S5" i="7" s="1"/>
  <c r="P6" i="7" a="1"/>
  <c r="P6" i="7" s="1"/>
  <c r="K4" i="7" a="1"/>
  <c r="K4" i="7" s="1"/>
  <c r="N2" i="86" l="1"/>
  <c r="D2" i="91"/>
  <c r="S2" i="87"/>
  <c r="O2" i="87"/>
  <c r="N2" i="88"/>
  <c r="T2" i="90"/>
  <c r="G2" i="91"/>
  <c r="D2" i="87"/>
  <c r="J2" i="90"/>
  <c r="I2" i="87"/>
  <c r="J2" i="88"/>
  <c r="N2" i="92"/>
  <c r="E2" i="95"/>
  <c r="D2" i="94"/>
  <c r="R2" i="95"/>
  <c r="V2" i="96"/>
  <c r="N2" i="96"/>
  <c r="P2" i="96"/>
  <c r="F2" i="96"/>
  <c r="V2" i="86"/>
  <c r="U2" i="87"/>
  <c r="T2" i="88"/>
  <c r="P2" i="90"/>
  <c r="H2" i="91"/>
  <c r="P2" i="88"/>
  <c r="G2" i="94"/>
  <c r="J2" i="95"/>
  <c r="J2" i="92"/>
  <c r="J2" i="94"/>
  <c r="W2" i="95"/>
  <c r="J2" i="96"/>
  <c r="K2" i="96"/>
  <c r="V2" i="99"/>
  <c r="J2" i="86"/>
  <c r="Q2" i="86"/>
  <c r="T2" i="91"/>
  <c r="N2" i="87"/>
  <c r="M2" i="88"/>
  <c r="W2" i="91"/>
  <c r="P2" i="87"/>
  <c r="I2" i="88"/>
  <c r="V2" i="90"/>
  <c r="P2" i="91"/>
  <c r="K2" i="87"/>
  <c r="O2" i="92"/>
  <c r="P2" i="95"/>
  <c r="R2" i="92"/>
  <c r="K2" i="92"/>
  <c r="P2" i="94"/>
  <c r="H2" i="96"/>
  <c r="W2" i="96"/>
  <c r="O2" i="96"/>
  <c r="U2" i="96"/>
  <c r="U2" i="99"/>
  <c r="L2" i="86"/>
  <c r="K2" i="91"/>
  <c r="H2" i="88"/>
  <c r="V2" i="88"/>
  <c r="Q2" i="87"/>
  <c r="W2" i="92"/>
  <c r="S2" i="92"/>
  <c r="M2" i="96"/>
  <c r="T2" i="96"/>
  <c r="N2" i="99"/>
  <c r="E2" i="86"/>
  <c r="M2" i="86"/>
  <c r="G2" i="86"/>
  <c r="R2" i="86"/>
  <c r="D2" i="88"/>
  <c r="S2" i="91"/>
  <c r="E2" i="91"/>
  <c r="O2" i="88"/>
  <c r="I2" i="90"/>
  <c r="J2" i="87"/>
  <c r="Q2" i="92"/>
  <c r="I2" i="94"/>
  <c r="K2" i="95"/>
  <c r="F2" i="95"/>
  <c r="D2" i="92"/>
  <c r="I2" i="96"/>
  <c r="U2" i="86"/>
  <c r="W2" i="86"/>
  <c r="S2" i="86"/>
  <c r="M2" i="91"/>
  <c r="F2" i="91"/>
  <c r="U2" i="88"/>
  <c r="O2" i="90"/>
  <c r="W2" i="87"/>
  <c r="I2" i="91"/>
  <c r="V2" i="94"/>
  <c r="T2" i="94"/>
  <c r="L2" i="95"/>
  <c r="L2" i="92"/>
  <c r="G2" i="95"/>
  <c r="S2" i="96"/>
  <c r="W2" i="99"/>
  <c r="F2" i="99"/>
  <c r="O2" i="86"/>
  <c r="Q2" i="88"/>
  <c r="L2" i="88"/>
  <c r="U2" i="91"/>
  <c r="L2" i="87"/>
  <c r="N2" i="91"/>
  <c r="V2" i="87"/>
  <c r="U2" i="90"/>
  <c r="Q2" i="91"/>
  <c r="Q2" i="95"/>
  <c r="T2" i="92"/>
  <c r="G2" i="96"/>
  <c r="O2" i="99"/>
  <c r="P2" i="84"/>
  <c r="F2" i="86"/>
  <c r="G2" i="88"/>
  <c r="H2" i="90"/>
  <c r="V2" i="91"/>
  <c r="Q2" i="90"/>
  <c r="U2" i="92"/>
  <c r="F2" i="92"/>
  <c r="D2" i="95"/>
  <c r="P2" i="92"/>
  <c r="O2" i="95"/>
  <c r="H2" i="94"/>
  <c r="U2" i="94"/>
  <c r="E2" i="96"/>
  <c r="M2" i="99"/>
  <c r="Q2" i="60"/>
  <c r="Q2" i="84"/>
  <c r="L2" i="85"/>
  <c r="W2" i="67"/>
  <c r="W2" i="71"/>
  <c r="Q2" i="77"/>
  <c r="I2" i="70"/>
  <c r="G2" i="74"/>
  <c r="S2" i="73"/>
  <c r="V2" i="84"/>
  <c r="D2" i="69"/>
  <c r="V2" i="82"/>
  <c r="F2" i="83"/>
  <c r="D2" i="84"/>
  <c r="G2" i="72"/>
  <c r="P2" i="80"/>
  <c r="U2" i="82"/>
  <c r="O2" i="83"/>
  <c r="J2" i="85"/>
  <c r="E2" i="85"/>
  <c r="H2" i="85"/>
  <c r="K2" i="85"/>
  <c r="M2" i="85"/>
  <c r="V2" i="85"/>
  <c r="P2" i="85"/>
  <c r="I2" i="85"/>
  <c r="R2" i="85"/>
  <c r="T2" i="85"/>
  <c r="W2" i="85"/>
  <c r="Q2" i="85"/>
  <c r="D2" i="85"/>
  <c r="F2" i="85"/>
  <c r="N2" i="85"/>
  <c r="S2" i="85"/>
  <c r="U2" i="85"/>
  <c r="K2" i="84"/>
  <c r="J2" i="84"/>
  <c r="U2" i="72"/>
  <c r="U2" i="84"/>
  <c r="N2" i="72"/>
  <c r="M2" i="80"/>
  <c r="M2" i="63"/>
  <c r="L2" i="69"/>
  <c r="K2" i="82"/>
  <c r="F2" i="84"/>
  <c r="G2" i="84"/>
  <c r="W2" i="61"/>
  <c r="S2" i="80"/>
  <c r="R2" i="84"/>
  <c r="L2" i="84"/>
  <c r="M2" i="84"/>
  <c r="M2" i="68"/>
  <c r="M2" i="72"/>
  <c r="T2" i="82"/>
  <c r="E2" i="84"/>
  <c r="H2" i="84"/>
  <c r="N2" i="84"/>
  <c r="O2" i="84"/>
  <c r="W2" i="84"/>
  <c r="S2" i="84"/>
  <c r="T2" i="84"/>
  <c r="I2" i="84"/>
  <c r="J2" i="80"/>
  <c r="M2" i="82"/>
  <c r="N2" i="80"/>
  <c r="R2" i="80"/>
  <c r="K2" i="80"/>
  <c r="U2" i="81"/>
  <c r="T2" i="81"/>
  <c r="N2" i="82"/>
  <c r="V2" i="80"/>
  <c r="L2" i="82"/>
  <c r="T2" i="80"/>
  <c r="S2" i="57"/>
  <c r="H2" i="80"/>
  <c r="Q2" i="80"/>
  <c r="D2" i="80"/>
  <c r="R2" i="83"/>
  <c r="F2" i="82"/>
  <c r="E2" i="82"/>
  <c r="E2" i="80"/>
  <c r="J2" i="70"/>
  <c r="I2" i="80"/>
  <c r="U2" i="80"/>
  <c r="R2" i="73"/>
  <c r="M2" i="81"/>
  <c r="P2" i="83"/>
  <c r="L2" i="81"/>
  <c r="Q2" i="83"/>
  <c r="H2" i="81"/>
  <c r="Q2" i="81"/>
  <c r="G2" i="80"/>
  <c r="S2" i="83"/>
  <c r="J2" i="83"/>
  <c r="V2" i="83"/>
  <c r="G2" i="83"/>
  <c r="I2" i="81"/>
  <c r="G2" i="71"/>
  <c r="G2" i="81"/>
  <c r="P2" i="81"/>
  <c r="O2" i="80"/>
  <c r="K2" i="83"/>
  <c r="W2" i="83"/>
  <c r="K2" i="63"/>
  <c r="O2" i="67"/>
  <c r="O2" i="72"/>
  <c r="O2" i="81"/>
  <c r="W2" i="80"/>
  <c r="S2" i="63"/>
  <c r="R2" i="60"/>
  <c r="N2" i="62"/>
  <c r="W2" i="72"/>
  <c r="F2" i="81"/>
  <c r="W2" i="81"/>
  <c r="H2" i="82"/>
  <c r="I2" i="82"/>
  <c r="J2" i="82"/>
  <c r="D2" i="83"/>
  <c r="G2" i="61"/>
  <c r="P2" i="78"/>
  <c r="S2" i="82"/>
  <c r="E2" i="81"/>
  <c r="N2" i="81"/>
  <c r="L2" i="80"/>
  <c r="G2" i="82"/>
  <c r="P2" i="82"/>
  <c r="Q2" i="82"/>
  <c r="R2" i="82"/>
  <c r="H2" i="83"/>
  <c r="L2" i="83"/>
  <c r="O2" i="61"/>
  <c r="D2" i="63"/>
  <c r="K2" i="76"/>
  <c r="D2" i="81"/>
  <c r="V2" i="81"/>
  <c r="O2" i="82"/>
  <c r="I2" i="83"/>
  <c r="T2" i="83"/>
  <c r="H2" i="61"/>
  <c r="F2" i="72"/>
  <c r="K2" i="73"/>
  <c r="I2" i="78"/>
  <c r="W2" i="82"/>
  <c r="J2" i="81"/>
  <c r="K2" i="81"/>
  <c r="M2" i="83"/>
  <c r="I2" i="66"/>
  <c r="W2" i="74"/>
  <c r="R2" i="81"/>
  <c r="S2" i="81"/>
  <c r="U2" i="83"/>
  <c r="E2" i="83"/>
  <c r="N2" i="83"/>
  <c r="J2" i="73"/>
  <c r="E2" i="75"/>
  <c r="E2" i="64"/>
  <c r="E2" i="63"/>
  <c r="E2" i="68"/>
  <c r="E2" i="72"/>
  <c r="E2" i="69"/>
  <c r="F2" i="57"/>
  <c r="J2" i="60"/>
  <c r="F2" i="62"/>
  <c r="I2" i="60"/>
  <c r="T2" i="63"/>
  <c r="K2" i="65"/>
  <c r="K2" i="70"/>
  <c r="K2" i="69"/>
  <c r="L2" i="63"/>
  <c r="M2" i="62"/>
  <c r="M2" i="64"/>
  <c r="M2" i="69"/>
  <c r="M2" i="75"/>
  <c r="U2" i="62"/>
  <c r="U2" i="64"/>
  <c r="U2" i="63"/>
  <c r="U2" i="68"/>
  <c r="U2" i="69"/>
  <c r="U2" i="75"/>
  <c r="E2" i="62"/>
  <c r="G2" i="62"/>
  <c r="R2" i="61"/>
  <c r="K2" i="61"/>
  <c r="O2" i="63"/>
  <c r="N2" i="60"/>
  <c r="N2" i="61"/>
  <c r="R2" i="63"/>
  <c r="T2" i="65"/>
  <c r="O2" i="64"/>
  <c r="Q2" i="67"/>
  <c r="Q2" i="71"/>
  <c r="D2" i="66"/>
  <c r="W2" i="65"/>
  <c r="G2" i="69"/>
  <c r="E2" i="70"/>
  <c r="Q2" i="72"/>
  <c r="J2" i="64"/>
  <c r="D2" i="67"/>
  <c r="D2" i="71"/>
  <c r="I2" i="69"/>
  <c r="G2" i="70"/>
  <c r="S2" i="72"/>
  <c r="L2" i="64"/>
  <c r="N2" i="67"/>
  <c r="F2" i="71"/>
  <c r="R2" i="77"/>
  <c r="H2" i="75"/>
  <c r="F2" i="76"/>
  <c r="M2" i="77"/>
  <c r="V2" i="73"/>
  <c r="T2" i="74"/>
  <c r="L2" i="78"/>
  <c r="G2" i="77"/>
  <c r="R2" i="76"/>
  <c r="N2" i="78"/>
  <c r="O2" i="62"/>
  <c r="S2" i="61"/>
  <c r="W2" i="63"/>
  <c r="V2" i="60"/>
  <c r="J2" i="62"/>
  <c r="G2" i="60"/>
  <c r="K2" i="62"/>
  <c r="V2" i="61"/>
  <c r="W2" i="64"/>
  <c r="E2" i="65"/>
  <c r="G2" i="68"/>
  <c r="L2" i="66"/>
  <c r="O2" i="69"/>
  <c r="M2" i="70"/>
  <c r="R2" i="64"/>
  <c r="H2" i="65"/>
  <c r="L2" i="67"/>
  <c r="L2" i="71"/>
  <c r="Q2" i="69"/>
  <c r="O2" i="70"/>
  <c r="T2" i="64"/>
  <c r="V2" i="67"/>
  <c r="N2" i="71"/>
  <c r="F2" i="75"/>
  <c r="K2" i="77"/>
  <c r="P2" i="75"/>
  <c r="N2" i="76"/>
  <c r="U2" i="77"/>
  <c r="T2" i="78"/>
  <c r="O2" i="77"/>
  <c r="V2" i="78"/>
  <c r="W2" i="62"/>
  <c r="D2" i="60"/>
  <c r="R2" i="62"/>
  <c r="H2" i="63"/>
  <c r="O2" i="60"/>
  <c r="S2" i="62"/>
  <c r="M2" i="65"/>
  <c r="O2" i="68"/>
  <c r="H2" i="64"/>
  <c r="T2" i="66"/>
  <c r="E2" i="66"/>
  <c r="W2" i="69"/>
  <c r="U2" i="70"/>
  <c r="P2" i="65"/>
  <c r="T2" i="67"/>
  <c r="T2" i="71"/>
  <c r="G2" i="66"/>
  <c r="W2" i="70"/>
  <c r="J2" i="65"/>
  <c r="D2" i="68"/>
  <c r="V2" i="71"/>
  <c r="H2" i="74"/>
  <c r="N2" i="75"/>
  <c r="D2" i="76"/>
  <c r="S2" i="77"/>
  <c r="D2" i="73"/>
  <c r="J2" i="74"/>
  <c r="V2" i="76"/>
  <c r="J2" i="78"/>
  <c r="I2" i="75"/>
  <c r="F2" i="77"/>
  <c r="K2" i="75"/>
  <c r="W2" i="77"/>
  <c r="I2" i="61"/>
  <c r="L2" i="60"/>
  <c r="H2" i="62"/>
  <c r="P2" i="63"/>
  <c r="W2" i="60"/>
  <c r="I2" i="63"/>
  <c r="H2" i="60"/>
  <c r="F2" i="64"/>
  <c r="J2" i="66"/>
  <c r="U2" i="65"/>
  <c r="W2" i="68"/>
  <c r="P2" i="64"/>
  <c r="F2" i="65"/>
  <c r="J2" i="67"/>
  <c r="J2" i="71"/>
  <c r="M2" i="66"/>
  <c r="J2" i="68"/>
  <c r="F2" i="70"/>
  <c r="J2" i="72"/>
  <c r="K2" i="64"/>
  <c r="O2" i="66"/>
  <c r="R2" i="65"/>
  <c r="L2" i="68"/>
  <c r="D2" i="72"/>
  <c r="P2" i="74"/>
  <c r="V2" i="75"/>
  <c r="L2" i="76"/>
  <c r="L2" i="73"/>
  <c r="R2" i="74"/>
  <c r="R2" i="78"/>
  <c r="K2" i="74"/>
  <c r="Q2" i="75"/>
  <c r="G2" i="76"/>
  <c r="K2" i="78"/>
  <c r="N2" i="77"/>
  <c r="G2" i="73"/>
  <c r="E2" i="74"/>
  <c r="S2" i="75"/>
  <c r="I2" i="76"/>
  <c r="H2" i="77"/>
  <c r="V2" i="62"/>
  <c r="Q2" i="61"/>
  <c r="T2" i="60"/>
  <c r="P2" i="62"/>
  <c r="F2" i="63"/>
  <c r="E2" i="60"/>
  <c r="D2" i="61"/>
  <c r="Q2" i="63"/>
  <c r="P2" i="60"/>
  <c r="D2" i="62"/>
  <c r="N2" i="64"/>
  <c r="R2" i="66"/>
  <c r="H2" i="67"/>
  <c r="N2" i="65"/>
  <c r="R2" i="67"/>
  <c r="H2" i="68"/>
  <c r="R2" i="71"/>
  <c r="H2" i="72"/>
  <c r="I2" i="64"/>
  <c r="U2" i="66"/>
  <c r="K2" i="67"/>
  <c r="R2" i="68"/>
  <c r="H2" i="69"/>
  <c r="N2" i="70"/>
  <c r="R2" i="72"/>
  <c r="S2" i="64"/>
  <c r="W2" i="66"/>
  <c r="E2" i="67"/>
  <c r="T2" i="68"/>
  <c r="H2" i="70"/>
  <c r="L2" i="72"/>
  <c r="T2" i="76"/>
  <c r="G2" i="75"/>
  <c r="T2" i="73"/>
  <c r="E2" i="73"/>
  <c r="S2" i="74"/>
  <c r="O2" i="76"/>
  <c r="S2" i="78"/>
  <c r="V2" i="77"/>
  <c r="O2" i="73"/>
  <c r="M2" i="74"/>
  <c r="Q2" i="76"/>
  <c r="E2" i="78"/>
  <c r="P2" i="77"/>
  <c r="N2" i="63"/>
  <c r="M2" i="60"/>
  <c r="I2" i="62"/>
  <c r="L2" i="61"/>
  <c r="E2" i="61"/>
  <c r="L2" i="62"/>
  <c r="V2" i="64"/>
  <c r="P2" i="67"/>
  <c r="F2" i="68"/>
  <c r="H2" i="71"/>
  <c r="K2" i="66"/>
  <c r="V2" i="65"/>
  <c r="P2" i="68"/>
  <c r="F2" i="69"/>
  <c r="D2" i="70"/>
  <c r="P2" i="72"/>
  <c r="Q2" i="64"/>
  <c r="S2" i="67"/>
  <c r="K2" i="71"/>
  <c r="F2" i="66"/>
  <c r="P2" i="69"/>
  <c r="V2" i="70"/>
  <c r="I2" i="65"/>
  <c r="M2" i="67"/>
  <c r="E2" i="71"/>
  <c r="J2" i="69"/>
  <c r="P2" i="70"/>
  <c r="T2" i="72"/>
  <c r="I2" i="74"/>
  <c r="O2" i="75"/>
  <c r="E2" i="76"/>
  <c r="D2" i="77"/>
  <c r="M2" i="73"/>
  <c r="W2" i="76"/>
  <c r="J2" i="75"/>
  <c r="W2" i="73"/>
  <c r="U2" i="74"/>
  <c r="M2" i="78"/>
  <c r="F2" i="74"/>
  <c r="D2" i="75"/>
  <c r="K2" i="60"/>
  <c r="V2" i="63"/>
  <c r="U2" i="60"/>
  <c r="Q2" i="62"/>
  <c r="T2" i="61"/>
  <c r="M2" i="61"/>
  <c r="T2" i="62"/>
  <c r="D2" i="65"/>
  <c r="N2" i="68"/>
  <c r="P2" i="71"/>
  <c r="S2" i="66"/>
  <c r="N2" i="69"/>
  <c r="L2" i="70"/>
  <c r="G2" i="65"/>
  <c r="I2" i="68"/>
  <c r="S2" i="71"/>
  <c r="N2" i="66"/>
  <c r="Q2" i="65"/>
  <c r="U2" i="67"/>
  <c r="K2" i="68"/>
  <c r="M2" i="71"/>
  <c r="H2" i="66"/>
  <c r="R2" i="69"/>
  <c r="Q2" i="74"/>
  <c r="W2" i="75"/>
  <c r="M2" i="76"/>
  <c r="L2" i="77"/>
  <c r="U2" i="73"/>
  <c r="F2" i="73"/>
  <c r="D2" i="74"/>
  <c r="R2" i="75"/>
  <c r="H2" i="76"/>
  <c r="U2" i="78"/>
  <c r="H2" i="73"/>
  <c r="N2" i="74"/>
  <c r="L2" i="75"/>
  <c r="P2" i="61"/>
  <c r="S2" i="60"/>
  <c r="J2" i="61"/>
  <c r="G2" i="63"/>
  <c r="F2" i="60"/>
  <c r="U2" i="61"/>
  <c r="F2" i="61"/>
  <c r="J2" i="63"/>
  <c r="L2" i="65"/>
  <c r="V2" i="68"/>
  <c r="G2" i="64"/>
  <c r="I2" i="67"/>
  <c r="I2" i="71"/>
  <c r="V2" i="69"/>
  <c r="T2" i="70"/>
  <c r="O2" i="65"/>
  <c r="Q2" i="68"/>
  <c r="I2" i="72"/>
  <c r="V2" i="66"/>
  <c r="S2" i="68"/>
  <c r="U2" i="71"/>
  <c r="K2" i="72"/>
  <c r="D2" i="64"/>
  <c r="P2" i="66"/>
  <c r="F2" i="67"/>
  <c r="J2" i="77"/>
  <c r="U2" i="76"/>
  <c r="T2" i="77"/>
  <c r="E2" i="77"/>
  <c r="N2" i="73"/>
  <c r="L2" i="74"/>
  <c r="P2" i="76"/>
  <c r="D2" i="78"/>
  <c r="P2" i="73"/>
  <c r="V2" i="74"/>
  <c r="T2" i="75"/>
  <c r="J2" i="76"/>
  <c r="F2" i="78"/>
  <c r="V2" i="59"/>
  <c r="E2" i="59"/>
  <c r="I2" i="42"/>
  <c r="F2" i="55"/>
  <c r="H2" i="56"/>
  <c r="N2" i="51"/>
  <c r="Q2" i="57"/>
  <c r="M2" i="50"/>
  <c r="O2" i="34"/>
  <c r="N2" i="57"/>
  <c r="J2" i="57"/>
  <c r="R2" i="36"/>
  <c r="W2" i="34"/>
  <c r="U2" i="50"/>
  <c r="V2" i="51"/>
  <c r="O2" i="51"/>
  <c r="G2" i="50"/>
  <c r="H2" i="51"/>
  <c r="J2" i="59"/>
  <c r="D2" i="48"/>
  <c r="F2" i="49"/>
  <c r="O2" i="53"/>
  <c r="I2" i="59"/>
  <c r="I2" i="58"/>
  <c r="U2" i="45"/>
  <c r="O2" i="57"/>
  <c r="J2" i="35"/>
  <c r="V2" i="44"/>
  <c r="W2" i="55"/>
  <c r="I2" i="53"/>
  <c r="F2" i="47"/>
  <c r="U2" i="48"/>
  <c r="I2" i="47"/>
  <c r="O2" i="48"/>
  <c r="F2" i="51"/>
  <c r="T2" i="53"/>
  <c r="N2" i="58"/>
  <c r="M2" i="37"/>
  <c r="U2" i="55"/>
  <c r="U2" i="57"/>
  <c r="U2" i="37"/>
  <c r="S2" i="53"/>
  <c r="R2" i="37"/>
  <c r="G2" i="44"/>
  <c r="F2" i="52"/>
  <c r="J2" i="53"/>
  <c r="H2" i="52"/>
  <c r="J2" i="58"/>
  <c r="E2" i="43"/>
  <c r="L2" i="47"/>
  <c r="R2" i="48"/>
  <c r="M2" i="47"/>
  <c r="O2" i="47"/>
  <c r="N2" i="49"/>
  <c r="V2" i="49"/>
  <c r="O2" i="49"/>
  <c r="G2" i="51"/>
  <c r="G2" i="52"/>
  <c r="H2" i="49"/>
  <c r="P2" i="52"/>
  <c r="I2" i="51"/>
  <c r="G2" i="53"/>
  <c r="R2" i="50"/>
  <c r="S2" i="51"/>
  <c r="N2" i="55"/>
  <c r="W2" i="54"/>
  <c r="H2" i="54"/>
  <c r="P2" i="56"/>
  <c r="R2" i="58"/>
  <c r="Q2" i="53"/>
  <c r="N2" i="53"/>
  <c r="E2" i="50"/>
  <c r="N2" i="50"/>
  <c r="O2" i="50"/>
  <c r="D2" i="55"/>
  <c r="Q2" i="38"/>
  <c r="G2" i="47"/>
  <c r="M2" i="48"/>
  <c r="G2" i="48"/>
  <c r="J2" i="47"/>
  <c r="K2" i="47"/>
  <c r="W2" i="50"/>
  <c r="J2" i="49"/>
  <c r="D2" i="49"/>
  <c r="M2" i="53"/>
  <c r="U2" i="49"/>
  <c r="D2" i="50"/>
  <c r="E2" i="51"/>
  <c r="E2" i="52"/>
  <c r="J2" i="55"/>
  <c r="T2" i="55"/>
  <c r="I2" i="55"/>
  <c r="G2" i="55"/>
  <c r="L2" i="57"/>
  <c r="Q2" i="55"/>
  <c r="W2" i="59"/>
  <c r="P2" i="58"/>
  <c r="G2" i="59"/>
  <c r="U2" i="58"/>
  <c r="Q2" i="58"/>
  <c r="L2" i="48"/>
  <c r="V2" i="47"/>
  <c r="Q2" i="47"/>
  <c r="R2" i="47"/>
  <c r="R2" i="49"/>
  <c r="I2" i="50"/>
  <c r="J2" i="51"/>
  <c r="J2" i="52"/>
  <c r="L2" i="49"/>
  <c r="V2" i="53"/>
  <c r="L2" i="50"/>
  <c r="M2" i="51"/>
  <c r="M2" i="52"/>
  <c r="E2" i="54"/>
  <c r="E2" i="55"/>
  <c r="R2" i="54"/>
  <c r="S2" i="55"/>
  <c r="M2" i="55"/>
  <c r="S2" i="54"/>
  <c r="V2" i="55"/>
  <c r="R2" i="55"/>
  <c r="O2" i="55"/>
  <c r="P2" i="55"/>
  <c r="W2" i="58"/>
  <c r="F2" i="56"/>
  <c r="V2" i="57"/>
  <c r="G2" i="56"/>
  <c r="P2" i="57"/>
  <c r="T2" i="58"/>
  <c r="G2" i="57"/>
  <c r="O2" i="58"/>
  <c r="D2" i="59"/>
  <c r="J2" i="41"/>
  <c r="K2" i="48"/>
  <c r="N2" i="47"/>
  <c r="T2" i="48"/>
  <c r="F2" i="48"/>
  <c r="P2" i="47"/>
  <c r="W2" i="48"/>
  <c r="F2" i="53"/>
  <c r="Q2" i="50"/>
  <c r="R2" i="51"/>
  <c r="R2" i="52"/>
  <c r="K2" i="49"/>
  <c r="T2" i="49"/>
  <c r="D2" i="51"/>
  <c r="D2" i="52"/>
  <c r="O2" i="54"/>
  <c r="T2" i="50"/>
  <c r="U2" i="51"/>
  <c r="U2" i="52"/>
  <c r="L2" i="54"/>
  <c r="V2" i="54"/>
  <c r="N2" i="54"/>
  <c r="D2" i="56"/>
  <c r="E2" i="56"/>
  <c r="I2" i="57"/>
  <c r="J2" i="56"/>
  <c r="K2" i="56"/>
  <c r="K2" i="58"/>
  <c r="K2" i="57"/>
  <c r="R2" i="59"/>
  <c r="W2" i="57"/>
  <c r="M2" i="59"/>
  <c r="I2" i="37"/>
  <c r="P2" i="39"/>
  <c r="S2" i="48"/>
  <c r="U2" i="47"/>
  <c r="D2" i="53"/>
  <c r="N2" i="48"/>
  <c r="N2" i="52"/>
  <c r="V2" i="52"/>
  <c r="K2" i="53"/>
  <c r="S2" i="49"/>
  <c r="K2" i="52"/>
  <c r="K2" i="50"/>
  <c r="L2" i="51"/>
  <c r="L2" i="52"/>
  <c r="Q2" i="54"/>
  <c r="I2" i="56"/>
  <c r="T2" i="57"/>
  <c r="N2" i="59"/>
  <c r="N2" i="56"/>
  <c r="O2" i="56"/>
  <c r="D2" i="58"/>
  <c r="S2" i="58"/>
  <c r="Q2" i="59"/>
  <c r="F2" i="44"/>
  <c r="D2" i="47"/>
  <c r="J2" i="48"/>
  <c r="E2" i="47"/>
  <c r="H2" i="47"/>
  <c r="V2" i="48"/>
  <c r="W2" i="53"/>
  <c r="G2" i="49"/>
  <c r="I2" i="49"/>
  <c r="P2" i="53"/>
  <c r="J2" i="50"/>
  <c r="K2" i="51"/>
  <c r="S2" i="52"/>
  <c r="K2" i="54"/>
  <c r="S2" i="50"/>
  <c r="T2" i="51"/>
  <c r="T2" i="52"/>
  <c r="U2" i="53"/>
  <c r="D2" i="54"/>
  <c r="L2" i="56"/>
  <c r="M2" i="56"/>
  <c r="R2" i="56"/>
  <c r="S2" i="56"/>
  <c r="F2" i="59"/>
  <c r="L2" i="59"/>
  <c r="U2" i="59"/>
  <c r="I2" i="48"/>
  <c r="Q2" i="49"/>
  <c r="I2" i="52"/>
  <c r="R2" i="53"/>
  <c r="J2" i="54"/>
  <c r="Q2" i="56"/>
  <c r="V2" i="56"/>
  <c r="W2" i="56"/>
  <c r="K2" i="59"/>
  <c r="P2" i="59"/>
  <c r="H2" i="57"/>
  <c r="H2" i="58"/>
  <c r="S2" i="47"/>
  <c r="T2" i="47"/>
  <c r="W2" i="47"/>
  <c r="H2" i="48"/>
  <c r="Q2" i="48"/>
  <c r="W2" i="49"/>
  <c r="F2" i="50"/>
  <c r="P2" i="49"/>
  <c r="H2" i="50"/>
  <c r="Q2" i="51"/>
  <c r="Q2" i="52"/>
  <c r="L2" i="53"/>
  <c r="I2" i="54"/>
  <c r="E2" i="49"/>
  <c r="M2" i="54"/>
  <c r="P2" i="54"/>
  <c r="T2" i="56"/>
  <c r="U2" i="56"/>
  <c r="O2" i="59"/>
  <c r="F2" i="58"/>
  <c r="T2" i="59"/>
  <c r="H2" i="59"/>
  <c r="M2" i="57"/>
  <c r="M2" i="58"/>
  <c r="T2" i="43"/>
  <c r="E2" i="48"/>
  <c r="P2" i="48"/>
  <c r="W2" i="51"/>
  <c r="P2" i="51"/>
  <c r="E2" i="53"/>
  <c r="P2" i="50"/>
  <c r="H2" i="53"/>
  <c r="M2" i="49"/>
  <c r="U2" i="54"/>
  <c r="F2" i="54"/>
  <c r="G2" i="54"/>
  <c r="K2" i="55"/>
  <c r="L2" i="55"/>
  <c r="T2" i="54"/>
  <c r="H2" i="55"/>
  <c r="D2" i="57"/>
  <c r="E2" i="57"/>
  <c r="S2" i="59"/>
  <c r="E2" i="58"/>
  <c r="L2" i="58"/>
  <c r="G2" i="58"/>
  <c r="R2" i="57"/>
  <c r="V2" i="58"/>
  <c r="G2" i="36"/>
  <c r="O2" i="36"/>
  <c r="G2" i="38"/>
  <c r="O2" i="44"/>
  <c r="W2" i="38"/>
  <c r="L2" i="31"/>
  <c r="M2" i="45"/>
  <c r="E2" i="40"/>
  <c r="M2" i="40"/>
  <c r="U2" i="40"/>
  <c r="W2" i="30"/>
  <c r="O2" i="31"/>
  <c r="O2" i="37"/>
  <c r="L2" i="37"/>
  <c r="G2" i="34"/>
  <c r="H2" i="38"/>
  <c r="D2" i="37"/>
  <c r="W2" i="36"/>
  <c r="U2" i="33"/>
  <c r="T2" i="31"/>
  <c r="S2" i="30"/>
  <c r="P2" i="34"/>
  <c r="S2" i="35"/>
  <c r="I2" i="36"/>
  <c r="H2" i="31"/>
  <c r="Q2" i="34"/>
  <c r="P2" i="33"/>
  <c r="L2" i="34"/>
  <c r="M2" i="43"/>
  <c r="O2" i="40"/>
  <c r="L2" i="41"/>
  <c r="I2" i="40"/>
  <c r="W2" i="43"/>
  <c r="M2" i="39"/>
  <c r="V2" i="42"/>
  <c r="M2" i="38"/>
  <c r="G2" i="41"/>
  <c r="H2" i="41"/>
  <c r="E2" i="45"/>
  <c r="K2" i="44"/>
  <c r="D2" i="46"/>
  <c r="P2" i="46"/>
  <c r="M2" i="44"/>
  <c r="E2" i="46"/>
  <c r="I2" i="41"/>
  <c r="N2" i="37"/>
  <c r="P2" i="38"/>
  <c r="K2" i="37"/>
  <c r="R2" i="38"/>
  <c r="M2" i="13"/>
  <c r="F2" i="31"/>
  <c r="L2" i="46"/>
  <c r="G2" i="30"/>
  <c r="D2" i="35"/>
  <c r="L2" i="35"/>
  <c r="J2" i="33"/>
  <c r="I2" i="35"/>
  <c r="Q2" i="37"/>
  <c r="S2" i="37"/>
  <c r="U2" i="35"/>
  <c r="K2" i="36"/>
  <c r="I2" i="31"/>
  <c r="J2" i="34"/>
  <c r="L2" i="36"/>
  <c r="J2" i="31"/>
  <c r="S2" i="34"/>
  <c r="U2" i="36"/>
  <c r="K2" i="31"/>
  <c r="P2" i="35"/>
  <c r="F2" i="36"/>
  <c r="L2" i="43"/>
  <c r="J2" i="42"/>
  <c r="U2" i="43"/>
  <c r="H2" i="40"/>
  <c r="O2" i="43"/>
  <c r="U2" i="42"/>
  <c r="H2" i="43"/>
  <c r="T2" i="38"/>
  <c r="U2" i="41"/>
  <c r="F2" i="42"/>
  <c r="K2" i="40"/>
  <c r="R2" i="43"/>
  <c r="F2" i="38"/>
  <c r="L2" i="40"/>
  <c r="Q2" i="44"/>
  <c r="U2" i="46"/>
  <c r="K2" i="46"/>
  <c r="W2" i="45"/>
  <c r="V2" i="46"/>
  <c r="R2" i="45"/>
  <c r="N2" i="46"/>
  <c r="E2" i="33"/>
  <c r="O2" i="30"/>
  <c r="K2" i="30"/>
  <c r="R2" i="33"/>
  <c r="Q2" i="35"/>
  <c r="K2" i="35"/>
  <c r="I2" i="34"/>
  <c r="S2" i="36"/>
  <c r="Q2" i="31"/>
  <c r="R2" i="34"/>
  <c r="T2" i="36"/>
  <c r="R2" i="31"/>
  <c r="H2" i="33"/>
  <c r="G2" i="37"/>
  <c r="S2" i="31"/>
  <c r="D2" i="34"/>
  <c r="N2" i="36"/>
  <c r="R2" i="42"/>
  <c r="G2" i="40"/>
  <c r="J2" i="38"/>
  <c r="P2" i="40"/>
  <c r="D2" i="41"/>
  <c r="V2" i="43"/>
  <c r="P2" i="43"/>
  <c r="E2" i="39"/>
  <c r="N2" i="42"/>
  <c r="E2" i="38"/>
  <c r="S2" i="40"/>
  <c r="N2" i="38"/>
  <c r="T2" i="40"/>
  <c r="N2" i="44"/>
  <c r="F2" i="45"/>
  <c r="W2" i="46"/>
  <c r="E2" i="44"/>
  <c r="V2" i="36"/>
  <c r="V2" i="38"/>
  <c r="G2" i="33"/>
  <c r="J2" i="36"/>
  <c r="M2" i="33"/>
  <c r="H2" i="30"/>
  <c r="T2" i="35"/>
  <c r="E2" i="31"/>
  <c r="R2" i="35"/>
  <c r="N2" i="31"/>
  <c r="Q2" i="36"/>
  <c r="P2" i="31"/>
  <c r="F2" i="33"/>
  <c r="O2" i="33"/>
  <c r="G2" i="35"/>
  <c r="Q2" i="33"/>
  <c r="T2" i="34"/>
  <c r="F2" i="40"/>
  <c r="I2" i="38"/>
  <c r="W2" i="40"/>
  <c r="K2" i="41"/>
  <c r="Q2" i="45"/>
  <c r="K2" i="39"/>
  <c r="S2" i="41"/>
  <c r="Q2" i="40"/>
  <c r="U2" i="39"/>
  <c r="I2" i="43"/>
  <c r="U2" i="38"/>
  <c r="F2" i="39"/>
  <c r="N2" i="41"/>
  <c r="G2" i="39"/>
  <c r="O2" i="41"/>
  <c r="N2" i="45"/>
  <c r="S2" i="44"/>
  <c r="M2" i="46"/>
  <c r="U2" i="44"/>
  <c r="D2" i="45"/>
  <c r="J2" i="46"/>
  <c r="E2" i="30"/>
  <c r="P2" i="30"/>
  <c r="I2" i="30"/>
  <c r="M2" i="31"/>
  <c r="H2" i="36"/>
  <c r="V2" i="31"/>
  <c r="N2" i="33"/>
  <c r="W2" i="33"/>
  <c r="O2" i="35"/>
  <c r="O2" i="38"/>
  <c r="N2" i="40"/>
  <c r="R2" i="41"/>
  <c r="K2" i="42"/>
  <c r="S2" i="39"/>
  <c r="D2" i="42"/>
  <c r="E2" i="41"/>
  <c r="Q2" i="43"/>
  <c r="N2" i="39"/>
  <c r="V2" i="41"/>
  <c r="O2" i="39"/>
  <c r="W2" i="41"/>
  <c r="H2" i="42"/>
  <c r="O2" i="46"/>
  <c r="G2" i="45"/>
  <c r="R2" i="46"/>
  <c r="D2" i="44"/>
  <c r="H2" i="45"/>
  <c r="S2" i="46"/>
  <c r="M2" i="30"/>
  <c r="F2" i="30"/>
  <c r="Q2" i="30"/>
  <c r="J2" i="30"/>
  <c r="D2" i="30"/>
  <c r="D2" i="31"/>
  <c r="E2" i="34"/>
  <c r="U2" i="31"/>
  <c r="K2" i="33"/>
  <c r="F2" i="34"/>
  <c r="P2" i="36"/>
  <c r="D2" i="33"/>
  <c r="V2" i="33"/>
  <c r="E2" i="37"/>
  <c r="F2" i="35"/>
  <c r="F2" i="37"/>
  <c r="W2" i="35"/>
  <c r="H2" i="37"/>
  <c r="P2" i="41"/>
  <c r="I2" i="45"/>
  <c r="V2" i="40"/>
  <c r="J2" i="39"/>
  <c r="S2" i="42"/>
  <c r="L2" i="42"/>
  <c r="K2" i="38"/>
  <c r="D2" i="39"/>
  <c r="T2" i="41"/>
  <c r="J2" i="40"/>
  <c r="V2" i="39"/>
  <c r="G2" i="42"/>
  <c r="W2" i="39"/>
  <c r="P2" i="42"/>
  <c r="K2" i="43"/>
  <c r="H2" i="44"/>
  <c r="G2" i="46"/>
  <c r="V2" i="45"/>
  <c r="J2" i="44"/>
  <c r="H2" i="46"/>
  <c r="K2" i="45"/>
  <c r="F2" i="46"/>
  <c r="L2" i="44"/>
  <c r="L2" i="45"/>
  <c r="U2" i="30"/>
  <c r="N2" i="30"/>
  <c r="R2" i="30"/>
  <c r="L2" i="30"/>
  <c r="W2" i="31"/>
  <c r="M2" i="34"/>
  <c r="S2" i="33"/>
  <c r="N2" i="34"/>
  <c r="L2" i="33"/>
  <c r="E2" i="35"/>
  <c r="N2" i="35"/>
  <c r="E2" i="36"/>
  <c r="P2" i="37"/>
  <c r="H2" i="39"/>
  <c r="Q2" i="42"/>
  <c r="I2" i="39"/>
  <c r="W2" i="44"/>
  <c r="V2" i="37"/>
  <c r="R2" i="39"/>
  <c r="F2" i="43"/>
  <c r="T2" i="42"/>
  <c r="S2" i="38"/>
  <c r="L2" i="39"/>
  <c r="E2" i="42"/>
  <c r="D2" i="38"/>
  <c r="R2" i="40"/>
  <c r="F2" i="41"/>
  <c r="O2" i="42"/>
  <c r="S2" i="43"/>
  <c r="P2" i="44"/>
  <c r="R2" i="44"/>
  <c r="Q2" i="46"/>
  <c r="O2" i="45"/>
  <c r="T2" i="44"/>
  <c r="P2" i="45"/>
  <c r="I2" i="33"/>
  <c r="D2" i="13"/>
  <c r="V2" i="30"/>
  <c r="G2" i="31"/>
  <c r="H2" i="34"/>
  <c r="T2" i="30"/>
  <c r="T2" i="37"/>
  <c r="U2" i="34"/>
  <c r="V2" i="34"/>
  <c r="J2" i="37"/>
  <c r="T2" i="33"/>
  <c r="M2" i="35"/>
  <c r="V2" i="35"/>
  <c r="D2" i="36"/>
  <c r="W2" i="37"/>
  <c r="K2" i="34"/>
  <c r="M2" i="36"/>
  <c r="H2" i="35"/>
  <c r="D2" i="43"/>
  <c r="Q2" i="39"/>
  <c r="Q2" i="41"/>
  <c r="N2" i="43"/>
  <c r="G2" i="43"/>
  <c r="T2" i="39"/>
  <c r="M2" i="42"/>
  <c r="T2" i="46"/>
  <c r="L2" i="38"/>
  <c r="M2" i="41"/>
  <c r="W2" i="42"/>
  <c r="J2" i="43"/>
  <c r="D2" i="40"/>
  <c r="I2" i="44"/>
  <c r="S2" i="45"/>
  <c r="J2" i="45"/>
  <c r="I2" i="46"/>
  <c r="T2" i="45"/>
  <c r="T2" i="17"/>
  <c r="L2" i="13"/>
  <c r="G2" i="17"/>
  <c r="W2" i="17"/>
  <c r="W2" i="16"/>
  <c r="H2" i="15"/>
  <c r="F2" i="16"/>
  <c r="F2" i="12"/>
  <c r="L2" i="25"/>
  <c r="P2" i="26"/>
  <c r="G2" i="16"/>
  <c r="F2" i="13"/>
  <c r="O2" i="17"/>
  <c r="Q2" i="24"/>
  <c r="O2" i="16"/>
  <c r="H2" i="17"/>
  <c r="S2" i="27"/>
  <c r="P2" i="29"/>
  <c r="T2" i="13"/>
  <c r="H2" i="26"/>
  <c r="H2" i="16"/>
  <c r="J2" i="8"/>
  <c r="K2" i="17"/>
  <c r="V2" i="18"/>
  <c r="I2" i="24"/>
  <c r="D2" i="17"/>
  <c r="U2" i="29"/>
  <c r="N2" i="18"/>
  <c r="R2" i="14"/>
  <c r="W2" i="19"/>
  <c r="J2" i="14"/>
  <c r="F2" i="18"/>
  <c r="D2" i="25"/>
  <c r="D2" i="28"/>
  <c r="P2" i="15"/>
  <c r="S2" i="17"/>
  <c r="E2" i="13"/>
  <c r="P2" i="16"/>
  <c r="H2" i="19"/>
  <c r="S2" i="28"/>
  <c r="G2" i="29"/>
  <c r="N2" i="12"/>
  <c r="V2" i="16"/>
  <c r="P2" i="19"/>
  <c r="T2" i="25"/>
  <c r="V2" i="13"/>
  <c r="N2" i="16"/>
  <c r="K2" i="27"/>
  <c r="K2" i="28"/>
  <c r="N2" i="13"/>
  <c r="M2" i="25"/>
  <c r="K2" i="14"/>
  <c r="H2" i="12"/>
  <c r="E2" i="25"/>
  <c r="K2" i="8"/>
  <c r="O2" i="12"/>
  <c r="T2" i="14"/>
  <c r="R2" i="15"/>
  <c r="U2" i="8"/>
  <c r="P2" i="13"/>
  <c r="K2" i="24"/>
  <c r="V2" i="12"/>
  <c r="U2" i="13"/>
  <c r="Q2" i="15"/>
  <c r="T2" i="8"/>
  <c r="W2" i="13"/>
  <c r="U2" i="14"/>
  <c r="K2" i="15"/>
  <c r="F2" i="8"/>
  <c r="J2" i="12"/>
  <c r="T2" i="15"/>
  <c r="V2" i="15"/>
  <c r="Q2" i="8"/>
  <c r="M2" i="12"/>
  <c r="U2" i="16"/>
  <c r="L2" i="18"/>
  <c r="I2" i="17"/>
  <c r="G2" i="25"/>
  <c r="U2" i="24"/>
  <c r="R2" i="18"/>
  <c r="G2" i="24"/>
  <c r="S2" i="18"/>
  <c r="V2" i="19"/>
  <c r="P2" i="24"/>
  <c r="D2" i="26"/>
  <c r="I2" i="26"/>
  <c r="Q2" i="29"/>
  <c r="M2" i="29"/>
  <c r="U2" i="28"/>
  <c r="W2" i="27"/>
  <c r="G2" i="28"/>
  <c r="W2" i="28"/>
  <c r="E2" i="29"/>
  <c r="V2" i="26"/>
  <c r="F2" i="29"/>
  <c r="R2" i="8"/>
  <c r="D2" i="14"/>
  <c r="I2" i="12"/>
  <c r="S2" i="15"/>
  <c r="N2" i="8"/>
  <c r="R2" i="12"/>
  <c r="J2" i="16"/>
  <c r="I2" i="13"/>
  <c r="G2" i="14"/>
  <c r="D2" i="12"/>
  <c r="D2" i="16"/>
  <c r="U2" i="12"/>
  <c r="T2" i="18"/>
  <c r="Q2" i="17"/>
  <c r="K2" i="19"/>
  <c r="O2" i="25"/>
  <c r="I2" i="25"/>
  <c r="O2" i="24"/>
  <c r="R2" i="28"/>
  <c r="Q2" i="26"/>
  <c r="V2" i="29"/>
  <c r="K2" i="26"/>
  <c r="I2" i="29"/>
  <c r="N2" i="28"/>
  <c r="J2" i="29"/>
  <c r="I2" i="27"/>
  <c r="K2" i="29"/>
  <c r="G2" i="12"/>
  <c r="L2" i="14"/>
  <c r="Q2" i="12"/>
  <c r="I2" i="16"/>
  <c r="V2" i="8"/>
  <c r="R2" i="16"/>
  <c r="Q2" i="13"/>
  <c r="O2" i="14"/>
  <c r="H2" i="8"/>
  <c r="L2" i="12"/>
  <c r="L2" i="16"/>
  <c r="I2" i="14"/>
  <c r="I2" i="19"/>
  <c r="U2" i="25"/>
  <c r="G2" i="18"/>
  <c r="S2" i="19"/>
  <c r="W2" i="25"/>
  <c r="H2" i="25"/>
  <c r="Q2" i="25"/>
  <c r="W2" i="24"/>
  <c r="D2" i="27"/>
  <c r="E2" i="27"/>
  <c r="S2" i="26"/>
  <c r="R2" i="29"/>
  <c r="V2" i="28"/>
  <c r="D2" i="29"/>
  <c r="S2" i="29"/>
  <c r="Q2" i="27"/>
  <c r="T2" i="29"/>
  <c r="E2" i="8"/>
  <c r="Q2" i="16"/>
  <c r="F2" i="14"/>
  <c r="W2" i="14"/>
  <c r="E2" i="15"/>
  <c r="P2" i="8"/>
  <c r="T2" i="12"/>
  <c r="T2" i="16"/>
  <c r="K2" i="13"/>
  <c r="Q2" i="14"/>
  <c r="E2" i="18"/>
  <c r="Q2" i="19"/>
  <c r="F2" i="25"/>
  <c r="O2" i="18"/>
  <c r="D2" i="24"/>
  <c r="P2" i="25"/>
  <c r="E2" i="19"/>
  <c r="K2" i="25"/>
  <c r="L2" i="27"/>
  <c r="J2" i="26"/>
  <c r="M2" i="27"/>
  <c r="F2" i="27"/>
  <c r="N2" i="29"/>
  <c r="E2" i="26"/>
  <c r="I2" i="28"/>
  <c r="S2" i="8"/>
  <c r="W2" i="12"/>
  <c r="J2" i="15"/>
  <c r="M2" i="8"/>
  <c r="H2" i="13"/>
  <c r="N2" i="14"/>
  <c r="K2" i="12"/>
  <c r="M2" i="15"/>
  <c r="L2" i="17"/>
  <c r="S2" i="13"/>
  <c r="G2" i="15"/>
  <c r="F2" i="17"/>
  <c r="M2" i="18"/>
  <c r="J2" i="24"/>
  <c r="N2" i="25"/>
  <c r="W2" i="18"/>
  <c r="L2" i="24"/>
  <c r="I2" i="18"/>
  <c r="M2" i="19"/>
  <c r="F2" i="24"/>
  <c r="J2" i="25"/>
  <c r="S2" i="25"/>
  <c r="T2" i="27"/>
  <c r="R2" i="26"/>
  <c r="U2" i="27"/>
  <c r="E2" i="28"/>
  <c r="N2" i="27"/>
  <c r="W2" i="29"/>
  <c r="M2" i="26"/>
  <c r="P2" i="28"/>
  <c r="O2" i="29"/>
  <c r="G2" i="26"/>
  <c r="V2" i="14"/>
  <c r="G2" i="8"/>
  <c r="S2" i="12"/>
  <c r="U2" i="15"/>
  <c r="K2" i="16"/>
  <c r="H2" i="14"/>
  <c r="O2" i="15"/>
  <c r="P2" i="17"/>
  <c r="N2" i="17"/>
  <c r="U2" i="18"/>
  <c r="R2" i="24"/>
  <c r="V2" i="25"/>
  <c r="T2" i="24"/>
  <c r="J2" i="17"/>
  <c r="D2" i="19"/>
  <c r="Q2" i="18"/>
  <c r="N2" i="24"/>
  <c r="F2" i="19"/>
  <c r="R2" i="25"/>
  <c r="E2" i="17"/>
  <c r="L2" i="28"/>
  <c r="V2" i="27"/>
  <c r="L2" i="26"/>
  <c r="U2" i="26"/>
  <c r="H2" i="27"/>
  <c r="O2" i="26"/>
  <c r="J2" i="27"/>
  <c r="D2" i="8"/>
  <c r="P2" i="12"/>
  <c r="G2" i="13"/>
  <c r="E2" i="14"/>
  <c r="D2" i="15"/>
  <c r="O2" i="8"/>
  <c r="S2" i="16"/>
  <c r="J2" i="13"/>
  <c r="P2" i="14"/>
  <c r="F2" i="15"/>
  <c r="W2" i="15"/>
  <c r="E2" i="16"/>
  <c r="V2" i="17"/>
  <c r="J2" i="19"/>
  <c r="R2" i="17"/>
  <c r="H2" i="18"/>
  <c r="L2" i="19"/>
  <c r="E2" i="24"/>
  <c r="V2" i="24"/>
  <c r="N2" i="19"/>
  <c r="M2" i="17"/>
  <c r="G2" i="19"/>
  <c r="T2" i="28"/>
  <c r="F2" i="28"/>
  <c r="T2" i="26"/>
  <c r="G2" i="27"/>
  <c r="P2" i="27"/>
  <c r="H2" i="28"/>
  <c r="F2" i="26"/>
  <c r="W2" i="26"/>
  <c r="R2" i="27"/>
  <c r="J2" i="28"/>
  <c r="S2" i="14"/>
  <c r="I2" i="15"/>
  <c r="L2" i="8"/>
  <c r="O2" i="13"/>
  <c r="M2" i="14"/>
  <c r="L2" i="15"/>
  <c r="W2" i="8"/>
  <c r="R2" i="13"/>
  <c r="N2" i="15"/>
  <c r="I2" i="8"/>
  <c r="E2" i="12"/>
  <c r="M2" i="16"/>
  <c r="D2" i="18"/>
  <c r="R2" i="19"/>
  <c r="S2" i="24"/>
  <c r="P2" i="18"/>
  <c r="T2" i="19"/>
  <c r="M2" i="24"/>
  <c r="J2" i="18"/>
  <c r="U2" i="19"/>
  <c r="U2" i="17"/>
  <c r="K2" i="18"/>
  <c r="O2" i="19"/>
  <c r="H2" i="24"/>
  <c r="L2" i="29"/>
  <c r="H2" i="29"/>
  <c r="M2" i="28"/>
  <c r="O2" i="27"/>
  <c r="O2" i="28"/>
  <c r="N2" i="26"/>
  <c r="Q2" i="28"/>
  <c r="M2" i="7"/>
  <c r="S2" i="7"/>
  <c r="N2" i="7"/>
  <c r="U2" i="7"/>
  <c r="J2" i="7"/>
  <c r="K2" i="7"/>
  <c r="G2" i="7"/>
  <c r="O2" i="7"/>
  <c r="H2" i="7"/>
  <c r="D2" i="7"/>
  <c r="W2" i="7"/>
  <c r="L2" i="7"/>
  <c r="I2" i="7"/>
  <c r="Q2" i="7"/>
  <c r="R2" i="7"/>
  <c r="V2" i="7"/>
  <c r="P2" i="7"/>
  <c r="E2" i="7"/>
  <c r="T2" i="7"/>
  <c r="F2" i="7"/>
  <c r="X29" i="2" a="1"/>
  <c r="X29" i="2" s="1"/>
  <c r="W29" i="2" a="1"/>
  <c r="W29" i="2" s="1"/>
  <c r="V29" i="2" a="1"/>
  <c r="V29" i="2" s="1"/>
  <c r="U29" i="2" a="1"/>
  <c r="U29" i="2" s="1"/>
  <c r="T29" i="2" a="1"/>
  <c r="T29" i="2" s="1"/>
  <c r="S29" i="2" a="1"/>
  <c r="S29" i="2" s="1"/>
  <c r="R29" i="2" a="1"/>
  <c r="R29" i="2" s="1"/>
  <c r="Q29" i="2" a="1"/>
  <c r="Q29" i="2" s="1"/>
  <c r="P29" i="2" a="1"/>
  <c r="P29" i="2" s="1"/>
  <c r="O29" i="2" a="1"/>
  <c r="O29" i="2" s="1"/>
  <c r="N29" i="2" a="1"/>
  <c r="N29" i="2" s="1"/>
  <c r="M29" i="2" a="1"/>
  <c r="M29" i="2" s="1"/>
  <c r="L29" i="2" a="1"/>
  <c r="L29" i="2" s="1"/>
  <c r="K29" i="2" a="1"/>
  <c r="K29" i="2" s="1"/>
  <c r="J29" i="2" a="1"/>
  <c r="J29" i="2" s="1"/>
  <c r="I29" i="2" a="1"/>
  <c r="I29" i="2" s="1"/>
  <c r="H29" i="2" a="1"/>
  <c r="H29" i="2" s="1"/>
  <c r="G29" i="2" a="1"/>
  <c r="G29" i="2" s="1"/>
  <c r="F29" i="2" a="1"/>
  <c r="F29" i="2" s="1"/>
  <c r="E29" i="2" a="1"/>
  <c r="E29" i="2" s="1"/>
  <c r="X28" i="2" a="1"/>
  <c r="X28" i="2" s="1"/>
  <c r="W28" i="2" a="1"/>
  <c r="W28" i="2" s="1"/>
  <c r="V28" i="2" a="1"/>
  <c r="V28" i="2" s="1"/>
  <c r="U28" i="2" a="1"/>
  <c r="U28" i="2" s="1"/>
  <c r="T28" i="2" a="1"/>
  <c r="T28" i="2" s="1"/>
  <c r="S28" i="2" a="1"/>
  <c r="S28" i="2" s="1"/>
  <c r="R28" i="2" a="1"/>
  <c r="R28" i="2" s="1"/>
  <c r="Q28" i="2" a="1"/>
  <c r="Q28" i="2" s="1"/>
  <c r="P28" i="2" a="1"/>
  <c r="P28" i="2" s="1"/>
  <c r="O28" i="2" a="1"/>
  <c r="O28" i="2" s="1"/>
  <c r="N28" i="2" a="1"/>
  <c r="N28" i="2" s="1"/>
  <c r="M28" i="2" a="1"/>
  <c r="M28" i="2" s="1"/>
  <c r="L28" i="2" a="1"/>
  <c r="L28" i="2" s="1"/>
  <c r="K28" i="2" a="1"/>
  <c r="K28" i="2" s="1"/>
  <c r="J28" i="2" a="1"/>
  <c r="J28" i="2" s="1"/>
  <c r="I28" i="2" a="1"/>
  <c r="I28" i="2" s="1"/>
  <c r="H28" i="2" a="1"/>
  <c r="H28" i="2" s="1"/>
  <c r="G28" i="2" a="1"/>
  <c r="G28" i="2" s="1"/>
  <c r="F28" i="2" a="1"/>
  <c r="F28" i="2" s="1"/>
  <c r="E28" i="2" a="1"/>
  <c r="E28" i="2" s="1"/>
  <c r="X27" i="2" a="1"/>
  <c r="X27" i="2" s="1"/>
  <c r="W27" i="2" a="1"/>
  <c r="W27" i="2" s="1"/>
  <c r="V27" i="2" a="1"/>
  <c r="V27" i="2" s="1"/>
  <c r="U27" i="2" a="1"/>
  <c r="U27" i="2" s="1"/>
  <c r="T27" i="2" a="1"/>
  <c r="T27" i="2" s="1"/>
  <c r="S27" i="2" a="1"/>
  <c r="S27" i="2" s="1"/>
  <c r="R27" i="2" a="1"/>
  <c r="R27" i="2" s="1"/>
  <c r="Q27" i="2" a="1"/>
  <c r="Q27" i="2" s="1"/>
  <c r="P27" i="2" a="1"/>
  <c r="P27" i="2" s="1"/>
  <c r="O27" i="2" a="1"/>
  <c r="O27" i="2" s="1"/>
  <c r="N27" i="2" a="1"/>
  <c r="N27" i="2" s="1"/>
  <c r="M27" i="2" a="1"/>
  <c r="M27" i="2" s="1"/>
  <c r="L27" i="2" a="1"/>
  <c r="L27" i="2" s="1"/>
  <c r="K27" i="2" a="1"/>
  <c r="K27" i="2" s="1"/>
  <c r="J27" i="2" a="1"/>
  <c r="J27" i="2" s="1"/>
  <c r="I27" i="2" a="1"/>
  <c r="I27" i="2" s="1"/>
  <c r="H27" i="2" a="1"/>
  <c r="H27" i="2" s="1"/>
  <c r="G27" i="2" a="1"/>
  <c r="G27" i="2" s="1"/>
  <c r="F27" i="2" a="1"/>
  <c r="F27" i="2" s="1"/>
  <c r="E27" i="2" a="1"/>
  <c r="E27" i="2" s="1"/>
  <c r="I21" i="2" l="1" a="1"/>
  <c r="I21" i="2" s="1"/>
  <c r="Q21" i="2" a="1"/>
  <c r="Q21" i="2" s="1"/>
  <c r="Q6" i="2" s="1"/>
  <c r="E22" i="2" a="1"/>
  <c r="E22" i="2" s="1"/>
  <c r="I23" i="2" a="1"/>
  <c r="I23" i="2" s="1"/>
  <c r="I25" i="2" a="1"/>
  <c r="I25" i="2" s="1"/>
  <c r="J21" i="2" a="1"/>
  <c r="J21" i="2" s="1"/>
  <c r="J6" i="2" s="1"/>
  <c r="J17" i="2" s="1"/>
  <c r="R21" i="2" a="1"/>
  <c r="R21" i="2" s="1"/>
  <c r="R6" i="2" s="1"/>
  <c r="F22" i="2" a="1"/>
  <c r="F22" i="2" s="1"/>
  <c r="K21" i="2" a="1"/>
  <c r="K21" i="2" s="1"/>
  <c r="K6" i="2" s="1"/>
  <c r="K17" i="2" s="1"/>
  <c r="S21" i="2" a="1"/>
  <c r="S21" i="2" s="1"/>
  <c r="S6" i="2" s="1"/>
  <c r="G22" i="2" a="1"/>
  <c r="G22" i="2" s="1"/>
  <c r="L21" i="2" a="1"/>
  <c r="L21" i="2" s="1"/>
  <c r="L6" i="2" s="1"/>
  <c r="T21" i="2" a="1"/>
  <c r="T21" i="2" s="1"/>
  <c r="T6" i="2" s="1"/>
  <c r="H22" i="2" a="1"/>
  <c r="H22" i="2" s="1"/>
  <c r="E21" i="2" a="1"/>
  <c r="E21" i="2" s="1"/>
  <c r="M21" i="2" a="1"/>
  <c r="M21" i="2" s="1"/>
  <c r="M6" i="2" s="1"/>
  <c r="U21" i="2" a="1"/>
  <c r="U21" i="2" s="1"/>
  <c r="U6" i="2" s="1"/>
  <c r="I22" i="2" a="1"/>
  <c r="I22" i="2" s="1"/>
  <c r="E23" i="2" a="1"/>
  <c r="E23" i="2" s="1"/>
  <c r="E25" i="2" a="1"/>
  <c r="E25" i="2" s="1"/>
  <c r="F21" i="2" a="1"/>
  <c r="F21" i="2" s="1"/>
  <c r="N21" i="2" a="1"/>
  <c r="N21" i="2" s="1"/>
  <c r="N6" i="2" s="1"/>
  <c r="V21" i="2" a="1"/>
  <c r="V21" i="2" s="1"/>
  <c r="V6" i="2" s="1"/>
  <c r="F23" i="2" a="1"/>
  <c r="F23" i="2" s="1"/>
  <c r="F25" i="2" a="1"/>
  <c r="F25" i="2" s="1"/>
  <c r="G21" i="2" a="1"/>
  <c r="G21" i="2" s="1"/>
  <c r="O21" i="2" a="1"/>
  <c r="O21" i="2" s="1"/>
  <c r="O6" i="2" s="1"/>
  <c r="W21" i="2" a="1"/>
  <c r="W21" i="2" s="1"/>
  <c r="W6" i="2" s="1"/>
  <c r="G23" i="2" a="1"/>
  <c r="G23" i="2" s="1"/>
  <c r="G25" i="2" a="1"/>
  <c r="G25" i="2" s="1"/>
  <c r="H21" i="2" a="1"/>
  <c r="H21" i="2" s="1"/>
  <c r="P21" i="2" a="1"/>
  <c r="P21" i="2" s="1"/>
  <c r="P6" i="2" s="1"/>
  <c r="X21" i="2" a="1"/>
  <c r="X21" i="2" s="1"/>
  <c r="X6" i="2" s="1"/>
  <c r="H23" i="2" a="1"/>
  <c r="H23" i="2" s="1"/>
  <c r="H25" i="2" a="1"/>
  <c r="H25" i="2" s="1"/>
  <c r="Q15" i="2" l="1"/>
  <c r="Q17" i="2"/>
  <c r="P15" i="2"/>
  <c r="P17" i="2"/>
  <c r="M16" i="2"/>
  <c r="S15" i="2"/>
  <c r="S17" i="2"/>
  <c r="R15" i="2"/>
  <c r="R17" i="2"/>
  <c r="X15" i="2"/>
  <c r="X17" i="2"/>
  <c r="N16" i="2"/>
  <c r="U15" i="2"/>
  <c r="U17" i="2"/>
  <c r="W15" i="2"/>
  <c r="W17" i="2"/>
  <c r="L16" i="2"/>
  <c r="T15" i="2"/>
  <c r="T17" i="2"/>
  <c r="O16" i="2"/>
  <c r="J16" i="2"/>
  <c r="J15" i="2"/>
  <c r="H6" i="2"/>
  <c r="H17" i="2" s="1"/>
  <c r="K16" i="2"/>
  <c r="K15" i="2"/>
  <c r="P12" i="2"/>
  <c r="P11" i="2"/>
  <c r="P10" i="2"/>
  <c r="E6" i="2"/>
  <c r="E17" i="2" s="1"/>
  <c r="R10" i="2"/>
  <c r="R12" i="2"/>
  <c r="R11" i="2"/>
  <c r="X12" i="2"/>
  <c r="X11" i="2"/>
  <c r="X10" i="2"/>
  <c r="N10" i="2"/>
  <c r="N17" i="2" s="1"/>
  <c r="F6" i="2"/>
  <c r="F17" i="2" s="1"/>
  <c r="T12" i="2"/>
  <c r="T11" i="2"/>
  <c r="T10" i="2"/>
  <c r="W12" i="2"/>
  <c r="W11" i="2"/>
  <c r="W10" i="2"/>
  <c r="L10" i="2"/>
  <c r="L12" i="2" s="1"/>
  <c r="L9" i="2"/>
  <c r="L15" i="2" s="1"/>
  <c r="O10" i="2"/>
  <c r="O17" i="2" s="1"/>
  <c r="M10" i="2"/>
  <c r="G6" i="2"/>
  <c r="G17" i="2" s="1"/>
  <c r="S11" i="2"/>
  <c r="S10" i="2"/>
  <c r="S12" i="2"/>
  <c r="Q10" i="2"/>
  <c r="Q12" i="2"/>
  <c r="Q11" i="2"/>
  <c r="U10" i="2"/>
  <c r="U12" i="2"/>
  <c r="U11" i="2"/>
  <c r="K12" i="2"/>
  <c r="K9" i="2"/>
  <c r="K10" i="2"/>
  <c r="I6" i="2"/>
  <c r="I17" i="2" s="1"/>
  <c r="M17" i="2" l="1"/>
  <c r="L17" i="2"/>
  <c r="E15" i="2"/>
  <c r="E16" i="2"/>
  <c r="I16" i="2"/>
  <c r="I15" i="2"/>
  <c r="G16" i="2"/>
  <c r="G15" i="2"/>
  <c r="F16" i="2"/>
  <c r="F15" i="2"/>
  <c r="H15" i="2"/>
  <c r="H16" i="2"/>
  <c r="M9" i="2"/>
  <c r="M15" i="2"/>
  <c r="O9" i="2"/>
  <c r="O15" i="2"/>
  <c r="N9" i="2"/>
  <c r="N15" i="2"/>
  <c r="M11" i="2"/>
  <c r="M12" i="2" s="1"/>
  <c r="F12" i="2"/>
  <c r="F10" i="2"/>
  <c r="F9" i="2"/>
  <c r="N11" i="2"/>
  <c r="N12" i="2" s="1"/>
  <c r="O11" i="2"/>
  <c r="O1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<sst xmlns="http://schemas.openxmlformats.org/spreadsheetml/2006/main" count="5322" uniqueCount="348">
  <si>
    <t>MATERIA PRIMA</t>
  </si>
  <si>
    <t>PROVEEDOR</t>
  </si>
  <si>
    <t>TIPO</t>
  </si>
  <si>
    <t>C</t>
  </si>
  <si>
    <t>N</t>
  </si>
  <si>
    <t>N-NH4</t>
  </si>
  <si>
    <t>N-NO3</t>
  </si>
  <si>
    <t>N-org</t>
  </si>
  <si>
    <t>N-ur</t>
  </si>
  <si>
    <t>P</t>
  </si>
  <si>
    <t>K</t>
  </si>
  <si>
    <t>CaO</t>
  </si>
  <si>
    <t>MgO</t>
  </si>
  <si>
    <t>S</t>
  </si>
  <si>
    <t>B</t>
  </si>
  <si>
    <t>Co</t>
  </si>
  <si>
    <t>Cu</t>
  </si>
  <si>
    <t>Fe</t>
  </si>
  <si>
    <t>Mn</t>
  </si>
  <si>
    <t>Mo</t>
  </si>
  <si>
    <t>SiO2</t>
  </si>
  <si>
    <t>Zn</t>
  </si>
  <si>
    <t>Na</t>
  </si>
  <si>
    <t>PRODUCTO</t>
  </si>
  <si>
    <t>ANIBAL ARANGO</t>
  </si>
  <si>
    <t>SULFATO CALCIO</t>
  </si>
  <si>
    <t>KIESERITA</t>
  </si>
  <si>
    <t>MANUCHAR</t>
  </si>
  <si>
    <t>CAL DOLOMITA</t>
  </si>
  <si>
    <t>BM</t>
  </si>
  <si>
    <t>SILICATO MAGNESIO</t>
  </si>
  <si>
    <t>JULIAN SALDARRIAGA</t>
  </si>
  <si>
    <t>CARBONATO CALCIO</t>
  </si>
  <si>
    <t>AGROCALES</t>
  </si>
  <si>
    <t>NUCLEO 4</t>
  </si>
  <si>
    <t>CANTIDAD</t>
  </si>
  <si>
    <t>G</t>
  </si>
  <si>
    <t>Q</t>
  </si>
  <si>
    <t>ID</t>
  </si>
  <si>
    <t>SULFATO CALCIO_ANIBAL ARANGO_P</t>
  </si>
  <si>
    <t>KIESERITA_MANUCHAR_P</t>
  </si>
  <si>
    <t>CAL DOLOMITA_BM_P</t>
  </si>
  <si>
    <t>SILICATO MAGNESIO_JULIAN SALDARRIAGA_P</t>
  </si>
  <si>
    <t>CARBONATO CALCIO_AGROCALES_P</t>
  </si>
  <si>
    <t>LOTE</t>
  </si>
  <si>
    <t>TOTAL</t>
  </si>
  <si>
    <t>BENTONITA GRIS</t>
  </si>
  <si>
    <t>DIDIER HOYOS</t>
  </si>
  <si>
    <t>UREA</t>
  </si>
  <si>
    <t>PRECISAGRO</t>
  </si>
  <si>
    <t>SAM</t>
  </si>
  <si>
    <t>NUTRICION PLANTAS</t>
  </si>
  <si>
    <t>KCL</t>
  </si>
  <si>
    <t>SQM</t>
  </si>
  <si>
    <t>DAP</t>
  </si>
  <si>
    <t>SILIMAGRAN</t>
  </si>
  <si>
    <t>CALFERQUIM</t>
  </si>
  <si>
    <t>RAIFOS20</t>
  </si>
  <si>
    <t>ROCA FOSFÓRICA</t>
  </si>
  <si>
    <t>FOSFATOS HUILA</t>
  </si>
  <si>
    <t>ULEXITA</t>
  </si>
  <si>
    <t>ATEQUIMICO</t>
  </si>
  <si>
    <t>BENTONITA ROJA</t>
  </si>
  <si>
    <t>MINERALES</t>
  </si>
  <si>
    <t>PRACO</t>
  </si>
  <si>
    <t>DISAN</t>
  </si>
  <si>
    <t>EVOAGRO</t>
  </si>
  <si>
    <t>MAP</t>
  </si>
  <si>
    <t>HELVECIA</t>
  </si>
  <si>
    <t>HYM</t>
  </si>
  <si>
    <t>SILICATO HIERRO</t>
  </si>
  <si>
    <t>SUELO CA</t>
  </si>
  <si>
    <t>FERTIMENORES</t>
  </si>
  <si>
    <t>PANTEKALI</t>
  </si>
  <si>
    <t>MF-17-6-18-2</t>
  </si>
  <si>
    <t>BORO G</t>
  </si>
  <si>
    <t>v</t>
  </si>
  <si>
    <t>MKP</t>
  </si>
  <si>
    <t>SULFATO POTASIO</t>
  </si>
  <si>
    <t>62-281224</t>
  </si>
  <si>
    <t>CAMASI GRIS</t>
  </si>
  <si>
    <t>BENTONITA GRIS_DIDIER HOYOS_P</t>
  </si>
  <si>
    <t>65-281224</t>
  </si>
  <si>
    <t>213-281224</t>
  </si>
  <si>
    <t>FE SULFATO CALCIO</t>
  </si>
  <si>
    <t>65-271224</t>
  </si>
  <si>
    <t>62-271224</t>
  </si>
  <si>
    <t>85-271224</t>
  </si>
  <si>
    <t>MF 15-15-15</t>
  </si>
  <si>
    <t>UREA_NUTRICION PLANTAS_G</t>
  </si>
  <si>
    <t>NUCLEO 4_CALFERQUIM_G</t>
  </si>
  <si>
    <t>DAP_DISAN_G</t>
  </si>
  <si>
    <t>KCL_SQM_G</t>
  </si>
  <si>
    <t>83-271224</t>
  </si>
  <si>
    <t>MF 18-18-18</t>
  </si>
  <si>
    <t>MAP_PRECISAGRO_G</t>
  </si>
  <si>
    <t>UREA_EVOAGRO_G</t>
  </si>
  <si>
    <t>62-261224</t>
  </si>
  <si>
    <t>141-261224</t>
  </si>
  <si>
    <t>SULFATO CALCIO P</t>
  </si>
  <si>
    <t>HENRY CORONADO</t>
  </si>
  <si>
    <t>BENTONITA GRIS_HENRY CORONADO_P</t>
  </si>
  <si>
    <t>311-261224</t>
  </si>
  <si>
    <t>FERTICORRECTIVO</t>
  </si>
  <si>
    <t>ROCA FOSFÓRICA_FOSFATOS HUILA_P</t>
  </si>
  <si>
    <t>FE MAGNE 3</t>
  </si>
  <si>
    <t>154-231224</t>
  </si>
  <si>
    <t>OXIDO MAGNESIO</t>
  </si>
  <si>
    <t>ATEQUIMICOS</t>
  </si>
  <si>
    <t>OXIDO MAGNESIO_ATEQUIMICOS_P</t>
  </si>
  <si>
    <t>CARBONATO CALCIO_HELVECIA_P</t>
  </si>
  <si>
    <t>KCL STD</t>
  </si>
  <si>
    <t>KCL STD_DISAN_P</t>
  </si>
  <si>
    <t>65-231224</t>
  </si>
  <si>
    <t>311-231224</t>
  </si>
  <si>
    <t>160-211224</t>
  </si>
  <si>
    <t>ULEXITA_ATEQUIMICO_P</t>
  </si>
  <si>
    <t>BENTONITA ROJA_MINERALES_P</t>
  </si>
  <si>
    <t>ROCA FOSFÓRICA_PRACO_P</t>
  </si>
  <si>
    <t>85-211224</t>
  </si>
  <si>
    <t>83-211224</t>
  </si>
  <si>
    <t>137-011124</t>
  </si>
  <si>
    <t>MF 10-20-20</t>
  </si>
  <si>
    <t>SAM_PRECISAGRO_G</t>
  </si>
  <si>
    <t>RAIFOS20_CALFERQUIM_G</t>
  </si>
  <si>
    <t>CARBONITRO</t>
  </si>
  <si>
    <t>L</t>
  </si>
  <si>
    <t>CARBONITRO_CALFERQUIM_L</t>
  </si>
  <si>
    <t>#ADDB6F</t>
  </si>
  <si>
    <t>585-011124</t>
  </si>
  <si>
    <t>BORO G_CALFERQUIM_G</t>
  </si>
  <si>
    <t>CALFERZINC P</t>
  </si>
  <si>
    <t>CALFERZINC P_CALFERQUIM_G</t>
  </si>
  <si>
    <t>SUELO CA_CALFERQUIM_G</t>
  </si>
  <si>
    <t>SULFATO ZINC</t>
  </si>
  <si>
    <t>FERTICAUCA</t>
  </si>
  <si>
    <t>150-011124</t>
  </si>
  <si>
    <t>SULFATO ZINC_ATEQUIMICOS_P</t>
  </si>
  <si>
    <t>BENTONITA GRIS_FERTICAUCA_P</t>
  </si>
  <si>
    <t>641-011124</t>
  </si>
  <si>
    <t>MF 10N-24P-14K</t>
  </si>
  <si>
    <t>MF 24N-4P-2K</t>
  </si>
  <si>
    <t>SILIMAGRAN_CALFERQUIM_G</t>
  </si>
  <si>
    <t>KCL_EVOAGRO_G</t>
  </si>
  <si>
    <t>65-011124</t>
  </si>
  <si>
    <t>150-021124</t>
  </si>
  <si>
    <t>65-021124</t>
  </si>
  <si>
    <t>62-021124</t>
  </si>
  <si>
    <t>CAMASI GRIS YARA</t>
  </si>
  <si>
    <t>491-051124</t>
  </si>
  <si>
    <t>81-051124</t>
  </si>
  <si>
    <t>MF 31-8-8-2</t>
  </si>
  <si>
    <t>83-051124</t>
  </si>
  <si>
    <t>82-051124</t>
  </si>
  <si>
    <t>MF 25-4-24</t>
  </si>
  <si>
    <t>491-061124</t>
  </si>
  <si>
    <t>MF 27-3-12</t>
  </si>
  <si>
    <t>642-061124</t>
  </si>
  <si>
    <t>208-061124</t>
  </si>
  <si>
    <t>NUCLEO MAGNESIO</t>
  </si>
  <si>
    <t>BENTONITA ROJA_HYM_P</t>
  </si>
  <si>
    <t>598-061124</t>
  </si>
  <si>
    <t>MFE 30N-11P-6K</t>
  </si>
  <si>
    <t>CIAMSA</t>
  </si>
  <si>
    <t>DAP_CIAMSA_G</t>
  </si>
  <si>
    <t>PANTEKALI_PRECISAGRO_</t>
  </si>
  <si>
    <t>546-081124</t>
  </si>
  <si>
    <t>MF 26N-6P-6K</t>
  </si>
  <si>
    <t>UREA_PRECISAGRO_G</t>
  </si>
  <si>
    <t>DAP_NUTRICION PLANTAS_G</t>
  </si>
  <si>
    <t>KCL_NUTRICION PLANTAS_G</t>
  </si>
  <si>
    <t>544-081124</t>
  </si>
  <si>
    <t>MF 11N-24P-9K-6Ca</t>
  </si>
  <si>
    <t>g</t>
  </si>
  <si>
    <t>82-081124</t>
  </si>
  <si>
    <t>491-081124</t>
  </si>
  <si>
    <t>62-081124</t>
  </si>
  <si>
    <t>62-091124</t>
  </si>
  <si>
    <t>65-091124</t>
  </si>
  <si>
    <t>85-091124</t>
  </si>
  <si>
    <t>83-091124</t>
  </si>
  <si>
    <t>628-091124</t>
  </si>
  <si>
    <t>MFE 25N-4P-14K</t>
  </si>
  <si>
    <t>SAM_EVOAGRO_g</t>
  </si>
  <si>
    <t>NUCLEO HIERRO</t>
  </si>
  <si>
    <t>CAMPOFERT</t>
  </si>
  <si>
    <t>NUCLEO HIERRO_CAMPOFERT_G</t>
  </si>
  <si>
    <t>586-091124</t>
  </si>
  <si>
    <t>MFE 19N-4K-18S</t>
  </si>
  <si>
    <t>85-121124</t>
  </si>
  <si>
    <t>491-121124</t>
  </si>
  <si>
    <t>62-121124</t>
  </si>
  <si>
    <t>85-131124</t>
  </si>
  <si>
    <t>MF-23-3-20-4Ca-3Si</t>
  </si>
  <si>
    <t>84-131124</t>
  </si>
  <si>
    <t>MF 17-6-18-2-1</t>
  </si>
  <si>
    <t>MF-23-3-20-4Ca-3Si_CALFERQUIM_G</t>
  </si>
  <si>
    <t>SULFATO CALCIO P_CALFERQUIM_G</t>
  </si>
  <si>
    <t>65-131124</t>
  </si>
  <si>
    <t>208-131124</t>
  </si>
  <si>
    <t>208-141124</t>
  </si>
  <si>
    <t>141-141124</t>
  </si>
  <si>
    <t>84-141124</t>
  </si>
  <si>
    <t>85-141124</t>
  </si>
  <si>
    <t>85-151124</t>
  </si>
  <si>
    <t>82-151124</t>
  </si>
  <si>
    <t>188-151124</t>
  </si>
  <si>
    <t>MICRON C-S</t>
  </si>
  <si>
    <t>155-151124</t>
  </si>
  <si>
    <t>RAIFOS 20</t>
  </si>
  <si>
    <t>208-151124</t>
  </si>
  <si>
    <t>141-161124</t>
  </si>
  <si>
    <t>62-161124</t>
  </si>
  <si>
    <t>414-161124</t>
  </si>
  <si>
    <t>MF 18-9-29</t>
  </si>
  <si>
    <t>MFE 15-9-20</t>
  </si>
  <si>
    <t>640-161124</t>
  </si>
  <si>
    <t>FERTIMENORES_CALFERQUIM_P</t>
  </si>
  <si>
    <t>PANTEKALI_DISAN_</t>
  </si>
  <si>
    <t xml:space="preserve">  </t>
  </si>
  <si>
    <t>MF 16-16-16</t>
  </si>
  <si>
    <t>517-151124</t>
  </si>
  <si>
    <t>65-130125</t>
  </si>
  <si>
    <t>MICRON CS</t>
  </si>
  <si>
    <t>FECHA</t>
  </si>
  <si>
    <t>CLIENTE</t>
  </si>
  <si>
    <t>PERSONA QUE REALIZA LA RECLAMACIÓN</t>
  </si>
  <si>
    <t>REFERENCIA DEL PRODUCTO EN RECLAMACIÓN</t>
  </si>
  <si>
    <t>DESCRIPCION DEL NO CONFORME</t>
  </si>
  <si>
    <t>CANTIDAD AFECTADA</t>
  </si>
  <si>
    <t>SOPORTES
(Adjunte fotografías que muestren el problema, así como la remisión del producto)</t>
  </si>
  <si>
    <t>DEJANOS TU PROPUESTA DE COMO PODREMOS RESOLVER TU INCONFORMIDAD</t>
  </si>
  <si>
    <t>NOMBRE DEL TECNICO COMERCIAL QUE ATIENDE LA SOLICITUD</t>
  </si>
  <si>
    <t>EMAL TECNICO COMERCIAL</t>
  </si>
  <si>
    <t>N° REMISIÓN</t>
  </si>
  <si>
    <t>FRANZ GIANCARLO ALEGRIA BOTERO</t>
  </si>
  <si>
    <t>13/11/2024</t>
  </si>
  <si>
    <t>TULIO BEDOYA</t>
  </si>
  <si>
    <t>MFE 10 24 14 + EM</t>
  </si>
  <si>
    <t>KILOS FALTANTES EN LOS SACOS (1KG POR SACO)</t>
  </si>
  <si>
    <t>240 SACOS EN TOTAL</t>
  </si>
  <si>
    <t>https://drive.google.com/open?id=1hf6ulsT6nc6DI7HtrW_BzMsUCk3NDh9L</t>
  </si>
  <si>
    <t>LA PROPUESTA ES DEVOLVER 240 KILOS FALTANTES AL CLIENTE DE LA MISMA REFERENCIA, EN TOTAL SERIAN 5 SACOS DE LA MFE 10 24 14, YA QUE FUE TARADA UNA MUESTRA DE 25 SACOS ENCONTRANDOSE LA MISMA IRREGULARIDAD EN CADA UNO DE ELLOS</t>
  </si>
  <si>
    <t>tecnicocauca@calferquim.com</t>
  </si>
  <si>
    <t>MICRON C</t>
  </si>
  <si>
    <t>65-050305</t>
  </si>
  <si>
    <t>17</t>
  </si>
  <si>
    <t>15</t>
  </si>
  <si>
    <t>25</t>
  </si>
  <si>
    <t>24</t>
  </si>
  <si>
    <t>MF 13 - 5 - 27</t>
  </si>
  <si>
    <t>NITROFERT</t>
  </si>
  <si>
    <t>25-4-24 mod</t>
  </si>
  <si>
    <t>MF 23-3-20</t>
  </si>
  <si>
    <t>MAP_PRECISAGRO_P</t>
  </si>
  <si>
    <t>MF 23-3-20_CALFERQUIM_G</t>
  </si>
  <si>
    <t>GRADOS FORMULACIÓN</t>
  </si>
  <si>
    <t>Carbono Organico</t>
  </si>
  <si>
    <t>MAP_SQM_P</t>
  </si>
  <si>
    <t>DAP_CALFERQUIM_G</t>
  </si>
  <si>
    <t>NUCLEO CAMASI YARA</t>
  </si>
  <si>
    <t>MFE 10-30-10</t>
  </si>
  <si>
    <t>DAP_EVOAGRO_G</t>
  </si>
  <si>
    <t>mf-10-30-10</t>
  </si>
  <si>
    <t>mf-19-25-6</t>
  </si>
  <si>
    <t>Tamiz8_v</t>
  </si>
  <si>
    <t>Tamiz20_v</t>
  </si>
  <si>
    <t>Tamiz30_v</t>
  </si>
  <si>
    <t>Tamiz40_v</t>
  </si>
  <si>
    <t>Tamiz100_v</t>
  </si>
  <si>
    <t>Bandeja_v</t>
  </si>
  <si>
    <t>Tamiz8</t>
  </si>
  <si>
    <t>Tamiz20</t>
  </si>
  <si>
    <t>Tamiz30</t>
  </si>
  <si>
    <t>Tamiz40</t>
  </si>
  <si>
    <t>Tamiz100</t>
  </si>
  <si>
    <t>Bandeja_P</t>
  </si>
  <si>
    <t>CAMASI YARA</t>
  </si>
  <si>
    <t>MAP_NUTRICION PLANTAS_G</t>
  </si>
  <si>
    <t>FOSFORITA NEIVA</t>
  </si>
  <si>
    <t>T18 MAP</t>
  </si>
  <si>
    <t>t15</t>
  </si>
  <si>
    <t>dsfsdf</t>
  </si>
  <si>
    <t>NUCLEO CAMASI</t>
  </si>
  <si>
    <t>OP</t>
  </si>
  <si>
    <t>CODIGO</t>
  </si>
  <si>
    <r>
      <t>TOLERANCIAS*</t>
    </r>
    <r>
      <rPr>
        <vertAlign val="superscript"/>
        <sz val="11"/>
        <color theme="1"/>
        <rFont val="Noto Sans"/>
        <family val="2"/>
      </rPr>
      <t>2</t>
    </r>
  </si>
  <si>
    <t>Calculo</t>
  </si>
  <si>
    <r>
      <rPr>
        <b/>
        <u/>
        <sz val="11"/>
        <color rgb="FF000000"/>
        <rFont val="Segoe UI"/>
        <family val="2"/>
      </rPr>
      <t>NPK</t>
    </r>
    <r>
      <rPr>
        <b/>
        <sz val="11"/>
        <color rgb="FF000000"/>
        <rFont val="Segoe UI"/>
        <family val="2"/>
      </rPr>
      <t xml:space="preserve"> </t>
    </r>
    <r>
      <rPr>
        <sz val="11"/>
        <color rgb="FF000000"/>
        <rFont val="Segoe UI"/>
        <family val="2"/>
      </rPr>
      <t>¿El contenido está fuera de rango [4%-32%]?*</t>
    </r>
    <r>
      <rPr>
        <vertAlign val="superscript"/>
        <sz val="11"/>
        <color rgb="FF000000"/>
        <rFont val="Segoe UI"/>
        <family val="2"/>
      </rPr>
      <t>3</t>
    </r>
  </si>
  <si>
    <r>
      <rPr>
        <b/>
        <u/>
        <sz val="11"/>
        <color rgb="FF000000"/>
        <rFont val="Segoe UI"/>
        <family val="2"/>
      </rPr>
      <t>Secundarios y menores</t>
    </r>
    <r>
      <rPr>
        <b/>
        <sz val="11"/>
        <color rgb="FF000000"/>
        <rFont val="Segoe UI"/>
        <family val="2"/>
      </rPr>
      <t xml:space="preserve"> </t>
    </r>
    <r>
      <rPr>
        <sz val="11"/>
        <color rgb="FF000000"/>
        <rFont val="Segoe UI"/>
        <family val="2"/>
      </rPr>
      <t>¿La tolerancia supera el 50% o 1.5pp?*</t>
    </r>
    <r>
      <rPr>
        <vertAlign val="superscript"/>
        <sz val="11"/>
        <color rgb="FF000000"/>
        <rFont val="Segoe UI"/>
        <family val="2"/>
      </rPr>
      <t>4</t>
    </r>
  </si>
  <si>
    <t>Tolerancia permitida</t>
  </si>
  <si>
    <t>Tolerancia Mínima NTC</t>
  </si>
  <si>
    <t>Tolerancia Máxima NTC</t>
  </si>
  <si>
    <t>GRADO</t>
  </si>
  <si>
    <t>COMPOSICION GARANTIZADA</t>
  </si>
  <si>
    <r>
      <t>TOLERANCIAS*</t>
    </r>
    <r>
      <rPr>
        <vertAlign val="superscript"/>
        <sz val="11"/>
        <color theme="1"/>
        <rFont val="Noto Sans"/>
        <family val="2"/>
      </rPr>
      <t>1</t>
    </r>
  </si>
  <si>
    <r>
      <rPr>
        <b/>
        <u/>
        <sz val="11"/>
        <color rgb="FF000000"/>
        <rFont val="Segoe UI"/>
        <family val="2"/>
      </rPr>
      <t>NPK</t>
    </r>
    <r>
      <rPr>
        <b/>
        <sz val="11"/>
        <color rgb="FF000000"/>
        <rFont val="Segoe UI"/>
        <family val="2"/>
      </rPr>
      <t xml:space="preserve"> </t>
    </r>
    <r>
      <rPr>
        <sz val="11"/>
        <color rgb="FF000000"/>
        <rFont val="Segoe UI"/>
        <family val="2"/>
      </rPr>
      <t>¿El contenido está fuera de rango [4%-32%]?*</t>
    </r>
    <r>
      <rPr>
        <vertAlign val="superscript"/>
        <sz val="11"/>
        <color rgb="FF000000"/>
        <rFont val="Segoe UI"/>
        <family val="2"/>
      </rPr>
      <t>2</t>
    </r>
  </si>
  <si>
    <r>
      <rPr>
        <b/>
        <u/>
        <sz val="11"/>
        <color rgb="FF000000"/>
        <rFont val="Segoe UI"/>
        <family val="2"/>
      </rPr>
      <t>Secundarios y menores</t>
    </r>
    <r>
      <rPr>
        <b/>
        <sz val="11"/>
        <color rgb="FF000000"/>
        <rFont val="Segoe UI"/>
        <family val="2"/>
      </rPr>
      <t xml:space="preserve"> </t>
    </r>
    <r>
      <rPr>
        <sz val="11"/>
        <color rgb="FF000000"/>
        <rFont val="Segoe UI"/>
        <family val="2"/>
      </rPr>
      <t>¿La tolerancia supera el 50% o 1.5pp?*</t>
    </r>
    <r>
      <rPr>
        <vertAlign val="superscript"/>
        <sz val="11"/>
        <color rgb="FF000000"/>
        <rFont val="Segoe UI"/>
        <family val="2"/>
      </rPr>
      <t>3</t>
    </r>
  </si>
  <si>
    <t>*1 NTC 1061:2020 ALCANCE: no aplica para organicos</t>
  </si>
  <si>
    <t xml:space="preserve">*2 NTC 1061:2020 4.1 </t>
  </si>
  <si>
    <t xml:space="preserve">*3 NTC 1061:2020 4.2.1 - 4.2.2 </t>
  </si>
  <si>
    <r>
      <t>Reporte del 2024-07-08</t>
    </r>
    <r>
      <rPr>
        <sz val="11"/>
        <color theme="1"/>
        <rFont val="Arial"/>
        <family val="2"/>
      </rPr>
      <t xml:space="preserve">  </t>
    </r>
    <r>
      <rPr>
        <b/>
        <sz val="11"/>
        <color theme="1"/>
        <rFont val="Arial"/>
        <family val="2"/>
      </rPr>
      <t>:</t>
    </r>
  </si>
  <si>
    <r>
      <t>•</t>
    </r>
    <r>
      <rPr>
        <b/>
        <sz val="11"/>
        <color theme="1"/>
        <rFont val="Arial"/>
        <family val="2"/>
      </rPr>
      <t>Identificación:</t>
    </r>
    <r>
      <rPr>
        <sz val="11"/>
        <color theme="1"/>
        <rFont val="Arial"/>
        <family val="2"/>
      </rPr>
      <t xml:space="preserve"> NÚCLEO 4 - Lote: FN-110624</t>
    </r>
  </si>
  <si>
    <t xml:space="preserve">Reporte del 2025-01-24 </t>
  </si>
  <si>
    <t>Resumen del Cumplimiento de Tolerancias:</t>
  </si>
  <si>
    <t>Fecha Reporte</t>
  </si>
  <si>
    <t>Identificación</t>
  </si>
  <si>
    <t>CaO Total (C/NC)</t>
  </si>
  <si>
    <t>MgO Total (C/NC)</t>
  </si>
  <si>
    <t>Azufre Total (C/NC)</t>
  </si>
  <si>
    <t>Núcleo 4</t>
  </si>
  <si>
    <t>NC</t>
  </si>
  <si>
    <t>◦CaO Total</t>
  </si>
  <si>
    <t>◦MgO Total</t>
  </si>
  <si>
    <t>◦Azufre Total</t>
  </si>
  <si>
    <t>◦Silicio Total</t>
  </si>
  <si>
    <t xml:space="preserve">Reporte del 2024-07-09  </t>
  </si>
  <si>
    <t>•Identificación</t>
  </si>
  <si>
    <t xml:space="preserve"> NUCLEO 4-P3 - Lote FN-65-150624</t>
  </si>
  <si>
    <t xml:space="preserve">Reporte del 2024-10-28  </t>
  </si>
  <si>
    <t xml:space="preserve"> Núcleo 4, Lote 65-081024</t>
  </si>
  <si>
    <t xml:space="preserve">Reporte del 2024-11-06  </t>
  </si>
  <si>
    <t xml:space="preserve"> Núcleo 4, Lote 65-161024-2</t>
  </si>
  <si>
    <t xml:space="preserve">Reporte del 2024-11-12  </t>
  </si>
  <si>
    <t xml:space="preserve"> Núcleo 4, Lote 65-221024-1</t>
  </si>
  <si>
    <t xml:space="preserve">Reporte del 2024-11-20  </t>
  </si>
  <si>
    <t xml:space="preserve"> Núcleo 4, Lote 65-311024-2</t>
  </si>
  <si>
    <t xml:space="preserve"> Núcleo 4, Lote 65-291124-1 </t>
  </si>
  <si>
    <t xml:space="preserve"> Núcleo 4, Lote 65-031224-1</t>
  </si>
  <si>
    <t>11-06-2024</t>
  </si>
  <si>
    <t>15-06-2024</t>
  </si>
  <si>
    <t>08-10-2024</t>
  </si>
  <si>
    <t>16-10-2024</t>
  </si>
  <si>
    <t>22-10-2024</t>
  </si>
  <si>
    <t>31-10-2024</t>
  </si>
  <si>
    <t>29-11-2024</t>
  </si>
  <si>
    <t>03-12-2024</t>
  </si>
  <si>
    <t>CaO Total</t>
  </si>
  <si>
    <t>MgO Total</t>
  </si>
  <si>
    <t>Azufre Total</t>
  </si>
  <si>
    <t>Silicio Total</t>
  </si>
  <si>
    <t>Grado</t>
  </si>
  <si>
    <t>L Inferior</t>
  </si>
  <si>
    <t>L Superior</t>
  </si>
  <si>
    <t>Fecha</t>
  </si>
  <si>
    <t>07-11-2024</t>
  </si>
  <si>
    <t>13-11-2024</t>
  </si>
  <si>
    <t>20-11-2024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</si>
</sst>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9" formatCode="0.000%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 tint="0.14999847407452621"/>
      <name val="Noto Sans"/>
      <family val="2"/>
    </font>
    <font>
      <b/>
      <sz val="11"/>
      <color theme="1" tint="4.9989318521683403E-2"/>
      <name val="Noto Sans"/>
      <family val="2"/>
    </font>
    <font>
      <sz val="11"/>
      <color theme="1" tint="4.9989318521683403E-2"/>
      <name val="Calibri"/>
      <family val="2"/>
      <scheme val="minor"/>
    </font>
    <font>
      <sz val="11"/>
      <color rgb="FF000000"/>
      <name val="Calibri"/>
      <family val="2"/>
    </font>
    <font>
      <sz val="8"/>
      <color rgb="FFFFFFFF"/>
      <name val="Trebuchet MS"/>
      <family val="2"/>
    </font>
    <font>
      <sz val="10"/>
      <color rgb="FFFFFFFF"/>
      <name val="Trebuchet MS"/>
      <family val="2"/>
    </font>
    <font>
      <sz val="8"/>
      <color theme="1"/>
      <name val="Trebuchet MS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Noto Sans"/>
      <family val="2"/>
    </font>
    <font>
      <sz val="10"/>
      <color theme="1"/>
      <name val="Arial"/>
      <family val="2"/>
    </font>
    <font>
      <vertAlign val="superscript"/>
      <sz val="11"/>
      <color theme="1"/>
      <name val="Noto Sans"/>
      <family val="2"/>
    </font>
    <font>
      <sz val="11"/>
      <color rgb="FF000000"/>
      <name val="Segoe UI"/>
      <family val="2"/>
    </font>
    <font>
      <b/>
      <u/>
      <sz val="11"/>
      <color rgb="FF000000"/>
      <name val="Segoe UI"/>
      <family val="2"/>
    </font>
    <font>
      <b/>
      <sz val="11"/>
      <color rgb="FF000000"/>
      <name val="Segoe UI"/>
      <family val="2"/>
    </font>
    <font>
      <vertAlign val="superscript"/>
      <sz val="11"/>
      <color rgb="FF000000"/>
      <name val="Segoe UI"/>
      <family val="2"/>
    </font>
    <font>
      <sz val="8"/>
      <color theme="1"/>
      <name val="Noto Sans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DDB6F"/>
        <bgColor indexed="64"/>
      </patternFill>
    </fill>
    <fill>
      <patternFill patternType="solid">
        <fgColor rgb="FF134F5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rgb="FFCCCCCC"/>
      </left>
      <right style="mediumDashed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75">
    <xf numFmtId="0" fontId="0" fillId="0" borderId="0" xfId="0"/>
    <xf numFmtId="0" fontId="0" fillId="3" borderId="0" xfId="0" applyFont="1" applyFill="1"/>
    <xf numFmtId="0" fontId="2" fillId="3" borderId="2" xfId="0" applyFont="1" applyFill="1" applyBorder="1" applyAlignment="1">
      <alignment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9" fontId="0" fillId="0" borderId="0" xfId="1" applyFont="1"/>
    <xf numFmtId="0" fontId="3" fillId="2" borderId="1" xfId="0" applyFont="1" applyFill="1" applyBorder="1" applyAlignment="1">
      <alignment horizontal="center" vertical="center"/>
    </xf>
    <xf numFmtId="164" fontId="3" fillId="2" borderId="1" xfId="1" applyNumberFormat="1" applyFont="1" applyFill="1" applyBorder="1" applyAlignment="1">
      <alignment horizontal="center" vertical="center"/>
    </xf>
    <xf numFmtId="0" fontId="4" fillId="2" borderId="1" xfId="0" applyFont="1" applyFill="1" applyBorder="1"/>
    <xf numFmtId="9" fontId="4" fillId="2" borderId="1" xfId="1" applyFont="1" applyFill="1" applyBorder="1"/>
    <xf numFmtId="9" fontId="4" fillId="2" borderId="5" xfId="1" applyFont="1" applyFill="1" applyBorder="1"/>
    <xf numFmtId="0" fontId="4" fillId="2" borderId="6" xfId="0" applyFont="1" applyFill="1" applyBorder="1"/>
    <xf numFmtId="9" fontId="4" fillId="2" borderId="6" xfId="1" applyFont="1" applyFill="1" applyBorder="1"/>
    <xf numFmtId="9" fontId="4" fillId="2" borderId="7" xfId="1" applyFont="1" applyFill="1" applyBorder="1"/>
    <xf numFmtId="0" fontId="3" fillId="4" borderId="1" xfId="0" applyFont="1" applyFill="1" applyBorder="1" applyAlignment="1">
      <alignment horizontal="center" vertical="center"/>
    </xf>
    <xf numFmtId="9" fontId="0" fillId="3" borderId="0" xfId="1" applyFont="1" applyFill="1" applyAlignment="1">
      <alignment horizontal="center"/>
    </xf>
    <xf numFmtId="0" fontId="0" fillId="3" borderId="0" xfId="0" applyFont="1" applyFill="1" applyAlignment="1">
      <alignment horizontal="center"/>
    </xf>
    <xf numFmtId="164" fontId="0" fillId="3" borderId="0" xfId="1" applyNumberFormat="1" applyFont="1" applyFill="1" applyAlignment="1">
      <alignment horizontal="center"/>
    </xf>
    <xf numFmtId="9" fontId="0" fillId="3" borderId="0" xfId="0" applyNumberFormat="1" applyFont="1" applyFill="1" applyAlignment="1">
      <alignment horizontal="center"/>
    </xf>
    <xf numFmtId="0" fontId="0" fillId="3" borderId="0" xfId="0" applyNumberFormat="1" applyFont="1" applyFill="1"/>
    <xf numFmtId="0" fontId="6" fillId="5" borderId="8" xfId="0" applyFont="1" applyFill="1" applyBorder="1" applyAlignment="1">
      <alignment horizontal="center" vertical="center" wrapText="1"/>
    </xf>
    <xf numFmtId="0" fontId="7" fillId="5" borderId="8" xfId="0" applyFont="1" applyFill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9" fillId="0" borderId="9" xfId="2" applyBorder="1" applyAlignment="1">
      <alignment horizontal="center" vertical="center" wrapText="1"/>
    </xf>
    <xf numFmtId="164" fontId="3" fillId="4" borderId="1" xfId="1" applyNumberFormat="1" applyFont="1" applyFill="1" applyBorder="1" applyAlignment="1">
      <alignment horizontal="center" vertical="center"/>
    </xf>
    <xf numFmtId="164" fontId="0" fillId="0" borderId="0" xfId="1" applyNumberFormat="1" applyFont="1"/>
    <xf numFmtId="0" fontId="3" fillId="6" borderId="1" xfId="0" applyFont="1" applyFill="1" applyBorder="1" applyAlignment="1">
      <alignment horizontal="center" vertical="center"/>
    </xf>
    <xf numFmtId="0" fontId="4" fillId="7" borderId="1" xfId="0" applyFont="1" applyFill="1" applyBorder="1"/>
    <xf numFmtId="9" fontId="4" fillId="7" borderId="1" xfId="1" applyFont="1" applyFill="1" applyBorder="1"/>
    <xf numFmtId="9" fontId="4" fillId="7" borderId="5" xfId="1" applyFont="1" applyFill="1" applyBorder="1"/>
    <xf numFmtId="164" fontId="4" fillId="2" borderId="1" xfId="1" applyNumberFormat="1" applyFont="1" applyFill="1" applyBorder="1"/>
    <xf numFmtId="14" fontId="3" fillId="2" borderId="1" xfId="0" applyNumberFormat="1" applyFont="1" applyFill="1" applyBorder="1" applyAlignment="1">
      <alignment horizontal="center" vertical="center"/>
    </xf>
    <xf numFmtId="10" fontId="0" fillId="3" borderId="0" xfId="0" applyNumberFormat="1" applyFont="1" applyFill="1" applyAlignment="1">
      <alignment horizontal="center"/>
    </xf>
    <xf numFmtId="0" fontId="3" fillId="4" borderId="6" xfId="0" applyFont="1" applyFill="1" applyBorder="1" applyAlignment="1">
      <alignment horizontal="center" vertical="center"/>
    </xf>
    <xf numFmtId="0" fontId="0" fillId="0" borderId="1" xfId="0" applyBorder="1"/>
    <xf numFmtId="164" fontId="4" fillId="2" borderId="1" xfId="1" applyNumberFormat="1" applyFont="1" applyFill="1" applyBorder="1" applyAlignment="1">
      <alignment horizontal="center"/>
    </xf>
    <xf numFmtId="164" fontId="4" fillId="2" borderId="1" xfId="1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/>
    </xf>
    <xf numFmtId="164" fontId="11" fillId="2" borderId="1" xfId="1" applyNumberFormat="1" applyFont="1" applyFill="1" applyBorder="1" applyAlignment="1">
      <alignment horizontal="center" vertical="center"/>
    </xf>
    <xf numFmtId="10" fontId="3" fillId="2" borderId="1" xfId="1" applyNumberFormat="1" applyFont="1" applyFill="1" applyBorder="1" applyAlignment="1">
      <alignment horizontal="center" vertical="center"/>
    </xf>
    <xf numFmtId="0" fontId="0" fillId="3" borderId="10" xfId="0" applyFont="1" applyFill="1" applyBorder="1"/>
    <xf numFmtId="0" fontId="0" fillId="3" borderId="11" xfId="0" applyNumberFormat="1" applyFont="1" applyFill="1" applyBorder="1"/>
    <xf numFmtId="14" fontId="0" fillId="0" borderId="0" xfId="0" applyNumberFormat="1"/>
    <xf numFmtId="0" fontId="12" fillId="0" borderId="9" xfId="0" applyFont="1" applyBorder="1" applyAlignment="1">
      <alignment horizontal="right" wrapText="1"/>
    </xf>
    <xf numFmtId="0" fontId="12" fillId="0" borderId="9" xfId="0" applyFont="1" applyBorder="1" applyAlignment="1">
      <alignment wrapText="1"/>
    </xf>
    <xf numFmtId="0" fontId="10" fillId="0" borderId="1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4" fontId="0" fillId="0" borderId="0" xfId="1" applyNumberFormat="1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0" fontId="0" fillId="0" borderId="0" xfId="1" applyNumberFormat="1" applyFont="1" applyAlignment="1">
      <alignment vertical="center"/>
    </xf>
    <xf numFmtId="0" fontId="14" fillId="0" borderId="0" xfId="0" applyFont="1" applyAlignment="1">
      <alignment vertical="center"/>
    </xf>
    <xf numFmtId="10" fontId="0" fillId="0" borderId="0" xfId="0" applyNumberFormat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14" fontId="3" fillId="4" borderId="5" xfId="0" applyNumberFormat="1" applyFont="1" applyFill="1" applyBorder="1" applyAlignment="1">
      <alignment horizontal="center" vertical="center"/>
    </xf>
    <xf numFmtId="14" fontId="3" fillId="4" borderId="12" xfId="0" applyNumberFormat="1" applyFont="1" applyFill="1" applyBorder="1" applyAlignment="1">
      <alignment horizontal="center" vertical="center"/>
    </xf>
    <xf numFmtId="14" fontId="3" fillId="4" borderId="13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3" fillId="4" borderId="5" xfId="0" applyFont="1" applyFill="1" applyBorder="1" applyAlignment="1">
      <alignment horizontal="left" vertical="center"/>
    </xf>
    <xf numFmtId="0" fontId="3" fillId="4" borderId="12" xfId="0" applyFont="1" applyFill="1" applyBorder="1" applyAlignment="1">
      <alignment horizontal="left" vertical="center"/>
    </xf>
    <xf numFmtId="0" fontId="3" fillId="4" borderId="13" xfId="0" applyFont="1" applyFill="1" applyBorder="1" applyAlignment="1">
      <alignment horizontal="left" vertical="center"/>
    </xf>
    <xf numFmtId="0" fontId="20" fillId="0" borderId="0" xfId="0" applyFont="1" applyAlignment="1">
      <alignment horizontal="justify" vertical="center"/>
    </xf>
    <xf numFmtId="0" fontId="19" fillId="0" borderId="0" xfId="0" applyFont="1" applyAlignment="1">
      <alignment horizontal="justify" vertical="center"/>
    </xf>
    <xf numFmtId="0" fontId="19" fillId="0" borderId="14" xfId="0" applyFont="1" applyBorder="1" applyAlignment="1">
      <alignment horizontal="justify" vertical="center" wrapText="1"/>
    </xf>
    <xf numFmtId="0" fontId="12" fillId="0" borderId="3" xfId="0" applyFont="1" applyBorder="1" applyAlignment="1">
      <alignment horizontal="justify" vertical="center" wrapText="1"/>
    </xf>
    <xf numFmtId="0" fontId="19" fillId="0" borderId="3" xfId="0" applyFont="1" applyBorder="1" applyAlignment="1">
      <alignment horizontal="justify" vertical="center" wrapText="1"/>
    </xf>
    <xf numFmtId="0" fontId="19" fillId="0" borderId="14" xfId="0" applyFont="1" applyBorder="1" applyAlignment="1">
      <alignment horizontal="justify" vertical="center"/>
    </xf>
    <xf numFmtId="14" fontId="12" fillId="0" borderId="3" xfId="0" applyNumberFormat="1" applyFont="1" applyBorder="1" applyAlignment="1">
      <alignment horizontal="justify" vertical="center"/>
    </xf>
    <xf numFmtId="0" fontId="0" fillId="0" borderId="0" xfId="0" applyAlignment="1"/>
    <xf numFmtId="10" fontId="0" fillId="0" borderId="0" xfId="1" applyNumberFormat="1" applyFont="1"/>
    <xf numFmtId="10" fontId="0" fillId="0" borderId="0" xfId="0" applyNumberFormat="1"/>
    <xf numFmtId="169" fontId="0" fillId="0" borderId="0" xfId="0" applyNumberFormat="1"/>
  </cellXfs>
  <cellStyles count="3">
    <cellStyle name="Hipervínculo" xfId="2" builtinId="8"/>
    <cellStyle name="Normal" xfId="0" builtinId="0"/>
    <cellStyle name="Porcentaje" xfId="1" builtinId="5"/>
  </cellStyles>
  <dxfs count="5221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4.9989318521683403E-2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outline="0">
        <bottom style="thin">
          <color auto="1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</dxf>
    <dxf>
      <border outline="0">
        <top style="medium">
          <color indexed="64"/>
        </top>
      </border>
    </dxf>
    <dxf>
      <font>
        <strike val="0"/>
        <outline val="0"/>
        <shadow val="0"/>
        <u val="none"/>
        <vertAlign val="baseline"/>
        <sz val="11"/>
        <color theme="1"/>
        <family val="2"/>
      </font>
      <fill>
        <patternFill patternType="solid">
          <fgColor indexed="64"/>
          <bgColor theme="0" tint="-0.1499984740745262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Noto Sans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ADDB6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theme" Target="theme/theme1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Evolución Resultados CaO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'Hoja6 (2)'!$G$8</c:f>
              <c:strCache>
                <c:ptCount val="1"/>
                <c:pt idx="0">
                  <c:v>Grado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'Hoja6 (2)'!$E$9:$E$16</c:f>
              <c:strCache>
                <c:ptCount val="8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  <c:pt idx="6">
                  <c:v>20-11-2024</c:v>
                </c:pt>
                <c:pt idx="7">
                  <c:v>29-11-2024</c:v>
                </c:pt>
              </c:strCache>
            </c:strRef>
          </c:cat>
          <c:val>
            <c:numRef>
              <c:f>'Hoja6 (2)'!$G$9:$G$16</c:f>
              <c:numCache>
                <c:formatCode>0.00%</c:formatCode>
                <c:ptCount val="8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04-4E9D-8D05-C0C8A4683010}"/>
            </c:ext>
          </c:extLst>
        </c:ser>
        <c:ser>
          <c:idx val="2"/>
          <c:order val="2"/>
          <c:tx>
            <c:strRef>
              <c:f>'Hoja6 (2)'!$H$8</c:f>
              <c:strCache>
                <c:ptCount val="1"/>
                <c:pt idx="0">
                  <c:v>L Inferior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'Hoja6 (2)'!$E$9:$E$16</c:f>
              <c:strCache>
                <c:ptCount val="8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  <c:pt idx="6">
                  <c:v>20-11-2024</c:v>
                </c:pt>
                <c:pt idx="7">
                  <c:v>29-11-2024</c:v>
                </c:pt>
              </c:strCache>
            </c:strRef>
          </c:cat>
          <c:val>
            <c:numRef>
              <c:f>'Hoja6 (2)'!$H$9:$H$16</c:f>
              <c:numCache>
                <c:formatCode>0.00%</c:formatCode>
                <c:ptCount val="8"/>
                <c:pt idx="0">
                  <c:v>0.14500000000000002</c:v>
                </c:pt>
                <c:pt idx="1">
                  <c:v>0.14500000000000002</c:v>
                </c:pt>
                <c:pt idx="2">
                  <c:v>0.14500000000000002</c:v>
                </c:pt>
                <c:pt idx="3">
                  <c:v>0.14500000000000002</c:v>
                </c:pt>
                <c:pt idx="4">
                  <c:v>0.14500000000000002</c:v>
                </c:pt>
                <c:pt idx="5">
                  <c:v>0.14500000000000002</c:v>
                </c:pt>
                <c:pt idx="6">
                  <c:v>0.14500000000000002</c:v>
                </c:pt>
                <c:pt idx="7">
                  <c:v>0.14500000000000002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4-4E9D-8D05-C0C8A4683010}"/>
            </c:ext>
          </c:extLst>
        </c:ser>
        <c:ser>
          <c:idx val="3"/>
          <c:order val="3"/>
          <c:tx>
            <c:strRef>
              <c:f>'Hoja6 (2)'!$I$8</c:f>
              <c:strCache>
                <c:ptCount val="1"/>
                <c:pt idx="0">
                  <c:v>L Superior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'Hoja6 (2)'!$E$9:$E$16</c:f>
              <c:strCache>
                <c:ptCount val="8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  <c:pt idx="6">
                  <c:v>20-11-2024</c:v>
                </c:pt>
                <c:pt idx="7">
                  <c:v>29-11-2024</c:v>
                </c:pt>
              </c:strCache>
            </c:strRef>
          </c:cat>
          <c:val>
            <c:numRef>
              <c:f>'Hoja6 (2)'!$I$9:$I$16</c:f>
              <c:numCache>
                <c:formatCode>0.00%</c:formatCode>
                <c:ptCount val="8"/>
                <c:pt idx="0">
                  <c:v>0.17499999999999999</c:v>
                </c:pt>
                <c:pt idx="1">
                  <c:v>0.17499999999999999</c:v>
                </c:pt>
                <c:pt idx="2">
                  <c:v>0.17499999999999999</c:v>
                </c:pt>
                <c:pt idx="3">
                  <c:v>0.17499999999999999</c:v>
                </c:pt>
                <c:pt idx="4">
                  <c:v>0.17499999999999999</c:v>
                </c:pt>
                <c:pt idx="5">
                  <c:v>0.17499999999999999</c:v>
                </c:pt>
                <c:pt idx="6">
                  <c:v>0.17499999999999999</c:v>
                </c:pt>
                <c:pt idx="7">
                  <c:v>0.17499999999999999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04-4E9D-8D05-C0C8A4683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07824"/>
        <c:axId val="77905328"/>
      </c:lineChart>
      <c:scatterChart>
        <c:scatterStyle val="lineMarker"/>
        <c:varyColors val="0"/>
        <c:ser>
          <c:idx val="0"/>
          <c:order val="0"/>
          <c:tx>
            <c:strRef>
              <c:f>'Hoja6 (2)'!$F$8</c:f>
              <c:strCache>
                <c:ptCount val="1"/>
                <c:pt idx="0">
                  <c:v>CaO 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'Hoja6 (2)'!$E$9:$E$16</c:f>
              <c:strCache>
                <c:ptCount val="8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  <c:pt idx="6">
                  <c:v>20-11-2024</c:v>
                </c:pt>
                <c:pt idx="7">
                  <c:v>29-11-2024</c:v>
                </c:pt>
              </c:strCache>
            </c:strRef>
          </c:xVal>
          <c:yVal>
            <c:numRef>
              <c:f>'Hoja6 (2)'!$F$9:$F$16</c:f>
              <c:numCache>
                <c:formatCode>0.00%</c:formatCode>
                <c:ptCount val="8"/>
                <c:pt idx="0">
                  <c:v>0.18789999999999998</c:v>
                </c:pt>
                <c:pt idx="1">
                  <c:v>0.19170000000000001</c:v>
                </c:pt>
                <c:pt idx="2">
                  <c:v>0.17920000000000003</c:v>
                </c:pt>
                <c:pt idx="3">
                  <c:v>0.182</c:v>
                </c:pt>
                <c:pt idx="4">
                  <c:v>0.16689999999999999</c:v>
                </c:pt>
                <c:pt idx="5">
                  <c:v>0.1802</c:v>
                </c:pt>
                <c:pt idx="6">
                  <c:v>0.1774</c:v>
                </c:pt>
                <c:pt idx="7">
                  <c:v>0.18090000000000001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604-4E9D-8D05-C0C8A4683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02000"/>
        <c:axId val="77897840"/>
      </c:scatterChart>
      <c:catAx>
        <c:axId val="7790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7905328"/>
        <c:crosses val="autoZero"/>
        <c:auto val="1"/>
        <c:lblAlgn val="ctr"/>
        <c:lblOffset val="100"/>
        <c:noMultiLvlLbl val="0"/>
      </c:catAx>
      <c:valAx>
        <c:axId val="77905328"/>
        <c:scaling>
          <c:orientation val="minMax"/>
          <c:min val="0.1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% CaO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7907824"/>
        <c:crosses val="autoZero"/>
        <c:crossBetween val="between"/>
        <c:majorUnit val="1.0000000000000002E-2"/>
        <c:minorUnit val="5.000000000000001E-3"/>
      </c:valAx>
      <c:valAx>
        <c:axId val="77897840"/>
        <c:scaling>
          <c:orientation val="minMax"/>
        </c:scaling>
        <c:delete val="1"/>
        <c:axPos val="r"/>
        <c:numFmt formatCode="0.00%" sourceLinked="1"/>
        <c:majorTickMark val="out"/>
        <c:minorTickMark val="none"/>
        <c:tickLblPos val="nextTo"/>
        <c:crossAx val="77902000"/>
        <c:crosses val="max"/>
        <c:crossBetween val="midCat"/>
      </c:valAx>
      <c:valAx>
        <c:axId val="77902000"/>
        <c:scaling>
          <c:orientation val="minMax"/>
        </c:scaling>
        <c:delete val="1"/>
        <c:axPos val="b"/>
        <c:majorTickMark val="out"/>
        <c:minorTickMark val="none"/>
        <c:tickLblPos val="nextTo"/>
        <c:crossAx val="77897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Evolución Resultados MgO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'Hoja6 (2)'!$G$8</c:f>
              <c:strCache>
                <c:ptCount val="1"/>
                <c:pt idx="0">
                  <c:v>Grado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'Hoja6 (2)'!$E$25:$E$32</c:f>
              <c:strCache>
                <c:ptCount val="8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  <c:pt idx="6">
                  <c:v>20-11-2024</c:v>
                </c:pt>
                <c:pt idx="7">
                  <c:v>29-11-2024</c:v>
                </c:pt>
              </c:strCache>
            </c:strRef>
          </c:cat>
          <c:val>
            <c:numRef>
              <c:f>'Hoja6 (2)'!$G$25:$G$32</c:f>
              <c:numCache>
                <c:formatCode>0.00%</c:formatCode>
                <c:ptCount val="8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B3-4685-AC55-CEAA50C940C0}"/>
            </c:ext>
          </c:extLst>
        </c:ser>
        <c:ser>
          <c:idx val="2"/>
          <c:order val="2"/>
          <c:tx>
            <c:strRef>
              <c:f>'Hoja6 (2)'!$H$8</c:f>
              <c:strCache>
                <c:ptCount val="1"/>
                <c:pt idx="0">
                  <c:v>L Inferior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'Hoja6 (2)'!$E$25:$E$32</c:f>
              <c:strCache>
                <c:ptCount val="8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  <c:pt idx="6">
                  <c:v>20-11-2024</c:v>
                </c:pt>
                <c:pt idx="7">
                  <c:v>29-11-2024</c:v>
                </c:pt>
              </c:strCache>
            </c:strRef>
          </c:cat>
          <c:val>
            <c:numRef>
              <c:f>'Hoja6 (2)'!$H$25:$H$32</c:f>
              <c:numCache>
                <c:formatCode>0.00%</c:formatCode>
                <c:ptCount val="8"/>
                <c:pt idx="0">
                  <c:v>0.14500000000000002</c:v>
                </c:pt>
                <c:pt idx="1">
                  <c:v>0.14500000000000002</c:v>
                </c:pt>
                <c:pt idx="2">
                  <c:v>0.14500000000000002</c:v>
                </c:pt>
                <c:pt idx="3">
                  <c:v>0.14500000000000002</c:v>
                </c:pt>
                <c:pt idx="4">
                  <c:v>0.14500000000000002</c:v>
                </c:pt>
                <c:pt idx="5">
                  <c:v>0.14500000000000002</c:v>
                </c:pt>
                <c:pt idx="6">
                  <c:v>0.14500000000000002</c:v>
                </c:pt>
                <c:pt idx="7">
                  <c:v>0.14500000000000002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B3-4685-AC55-CEAA50C940C0}"/>
            </c:ext>
          </c:extLst>
        </c:ser>
        <c:ser>
          <c:idx val="3"/>
          <c:order val="3"/>
          <c:tx>
            <c:strRef>
              <c:f>'Hoja6 (2)'!$I$8</c:f>
              <c:strCache>
                <c:ptCount val="1"/>
                <c:pt idx="0">
                  <c:v>L Superior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'Hoja6 (2)'!$E$25:$E$32</c:f>
              <c:strCache>
                <c:ptCount val="8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  <c:pt idx="6">
                  <c:v>20-11-2024</c:v>
                </c:pt>
                <c:pt idx="7">
                  <c:v>29-11-2024</c:v>
                </c:pt>
              </c:strCache>
            </c:strRef>
          </c:cat>
          <c:val>
            <c:numRef>
              <c:f>'Hoja6 (2)'!$I$25:$I$32</c:f>
              <c:numCache>
                <c:formatCode>0.00%</c:formatCode>
                <c:ptCount val="8"/>
                <c:pt idx="0">
                  <c:v>0.17499999999999999</c:v>
                </c:pt>
                <c:pt idx="1">
                  <c:v>0.17499999999999999</c:v>
                </c:pt>
                <c:pt idx="2">
                  <c:v>0.17499999999999999</c:v>
                </c:pt>
                <c:pt idx="3">
                  <c:v>0.17499999999999999</c:v>
                </c:pt>
                <c:pt idx="4">
                  <c:v>0.17499999999999999</c:v>
                </c:pt>
                <c:pt idx="5">
                  <c:v>0.17499999999999999</c:v>
                </c:pt>
                <c:pt idx="6">
                  <c:v>0.17499999999999999</c:v>
                </c:pt>
                <c:pt idx="7">
                  <c:v>0.17499999999999999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B3-4685-AC55-CEAA50C940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07824"/>
        <c:axId val="77905328"/>
      </c:lineChart>
      <c:scatterChart>
        <c:scatterStyle val="lineMarker"/>
        <c:varyColors val="0"/>
        <c:ser>
          <c:idx val="0"/>
          <c:order val="0"/>
          <c:tx>
            <c:strRef>
              <c:f>'Hoja6 (2)'!$F$24</c:f>
              <c:strCache>
                <c:ptCount val="1"/>
                <c:pt idx="0">
                  <c:v>MgO 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'Hoja6 (2)'!$E$25:$E$32</c:f>
              <c:strCache>
                <c:ptCount val="8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  <c:pt idx="6">
                  <c:v>20-11-2024</c:v>
                </c:pt>
                <c:pt idx="7">
                  <c:v>29-11-2024</c:v>
                </c:pt>
              </c:strCache>
            </c:strRef>
          </c:xVal>
          <c:yVal>
            <c:numRef>
              <c:f>'Hoja6 (2)'!$F$25:$F$32</c:f>
              <c:numCache>
                <c:formatCode>0.00%</c:formatCode>
                <c:ptCount val="8"/>
                <c:pt idx="0">
                  <c:v>0.19690000000000002</c:v>
                </c:pt>
                <c:pt idx="1">
                  <c:v>0.15570000000000001</c:v>
                </c:pt>
                <c:pt idx="2">
                  <c:v>0.24460000000000001</c:v>
                </c:pt>
                <c:pt idx="3">
                  <c:v>0.19600000000000001</c:v>
                </c:pt>
                <c:pt idx="4">
                  <c:v>0.1895</c:v>
                </c:pt>
                <c:pt idx="5">
                  <c:v>0.18870000000000001</c:v>
                </c:pt>
                <c:pt idx="6">
                  <c:v>0.18859999999999999</c:v>
                </c:pt>
                <c:pt idx="7">
                  <c:v>0.18129999999999999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CB3-4685-AC55-CEAA50C940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02000"/>
        <c:axId val="77897840"/>
      </c:scatterChart>
      <c:catAx>
        <c:axId val="7790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7905328"/>
        <c:crosses val="autoZero"/>
        <c:auto val="1"/>
        <c:lblAlgn val="ctr"/>
        <c:lblOffset val="100"/>
        <c:noMultiLvlLbl val="0"/>
      </c:catAx>
      <c:valAx>
        <c:axId val="77905328"/>
        <c:scaling>
          <c:orientation val="minMax"/>
          <c:max val="0.25"/>
          <c:min val="0.1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% MgO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7907824"/>
        <c:crosses val="autoZero"/>
        <c:crossBetween val="between"/>
        <c:majorUnit val="2.0000000000000004E-2"/>
        <c:minorUnit val="5.000000000000001E-3"/>
      </c:valAx>
      <c:valAx>
        <c:axId val="77897840"/>
        <c:scaling>
          <c:orientation val="minMax"/>
        </c:scaling>
        <c:delete val="1"/>
        <c:axPos val="r"/>
        <c:numFmt formatCode="0.00%" sourceLinked="1"/>
        <c:majorTickMark val="out"/>
        <c:minorTickMark val="none"/>
        <c:tickLblPos val="nextTo"/>
        <c:crossAx val="77902000"/>
        <c:crosses val="max"/>
        <c:crossBetween val="midCat"/>
      </c:valAx>
      <c:valAx>
        <c:axId val="77902000"/>
        <c:scaling>
          <c:orientation val="minMax"/>
        </c:scaling>
        <c:delete val="1"/>
        <c:axPos val="b"/>
        <c:majorTickMark val="out"/>
        <c:minorTickMark val="none"/>
        <c:tickLblPos val="nextTo"/>
        <c:crossAx val="77897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Evolución Resultados 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'Hoja6 (2)'!$G$8</c:f>
              <c:strCache>
                <c:ptCount val="1"/>
                <c:pt idx="0">
                  <c:v>Grado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'Hoja6 (2)'!$E$43:$E$50</c:f>
              <c:strCache>
                <c:ptCount val="8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  <c:pt idx="6">
                  <c:v>20-11-2024</c:v>
                </c:pt>
                <c:pt idx="7">
                  <c:v>29-11-2024</c:v>
                </c:pt>
              </c:strCache>
            </c:strRef>
          </c:cat>
          <c:val>
            <c:numRef>
              <c:f>'Hoja6 (2)'!$G$43:$G$50</c:f>
              <c:numCache>
                <c:formatCode>0.00%</c:formatCode>
                <c:ptCount val="8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0.03</c:v>
                </c:pt>
                <c:pt idx="5">
                  <c:v>0.03</c:v>
                </c:pt>
                <c:pt idx="6">
                  <c:v>0.03</c:v>
                </c:pt>
                <c:pt idx="7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94-4D35-BE42-02EE17F9177D}"/>
            </c:ext>
          </c:extLst>
        </c:ser>
        <c:ser>
          <c:idx val="2"/>
          <c:order val="2"/>
          <c:tx>
            <c:strRef>
              <c:f>'Hoja6 (2)'!$H$8</c:f>
              <c:strCache>
                <c:ptCount val="1"/>
                <c:pt idx="0">
                  <c:v>L Inferior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'Hoja6 (2)'!$E$43:$E$50</c:f>
              <c:strCache>
                <c:ptCount val="8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  <c:pt idx="6">
                  <c:v>20-11-2024</c:v>
                </c:pt>
                <c:pt idx="7">
                  <c:v>29-11-2024</c:v>
                </c:pt>
              </c:strCache>
            </c:strRef>
          </c:cat>
          <c:val>
            <c:numRef>
              <c:f>'Hoja6 (2)'!$H$43:$H$50</c:f>
              <c:numCache>
                <c:formatCode>0.000%</c:formatCode>
                <c:ptCount val="8"/>
                <c:pt idx="0">
                  <c:v>2.4E-2</c:v>
                </c:pt>
                <c:pt idx="1">
                  <c:v>2.4E-2</c:v>
                </c:pt>
                <c:pt idx="2">
                  <c:v>2.4E-2</c:v>
                </c:pt>
                <c:pt idx="3">
                  <c:v>2.4E-2</c:v>
                </c:pt>
                <c:pt idx="4">
                  <c:v>2.4E-2</c:v>
                </c:pt>
                <c:pt idx="5">
                  <c:v>2.4E-2</c:v>
                </c:pt>
                <c:pt idx="6">
                  <c:v>2.4E-2</c:v>
                </c:pt>
                <c:pt idx="7">
                  <c:v>2.4E-2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94-4D35-BE42-02EE17F9177D}"/>
            </c:ext>
          </c:extLst>
        </c:ser>
        <c:ser>
          <c:idx val="3"/>
          <c:order val="3"/>
          <c:tx>
            <c:strRef>
              <c:f>'Hoja6 (2)'!$I$8</c:f>
              <c:strCache>
                <c:ptCount val="1"/>
                <c:pt idx="0">
                  <c:v>L Superior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'Hoja6 (2)'!$E$43:$E$50</c:f>
              <c:strCache>
                <c:ptCount val="8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  <c:pt idx="6">
                  <c:v>20-11-2024</c:v>
                </c:pt>
                <c:pt idx="7">
                  <c:v>29-11-2024</c:v>
                </c:pt>
              </c:strCache>
            </c:strRef>
          </c:cat>
          <c:val>
            <c:numRef>
              <c:f>'Hoja6 (2)'!$I$43:$I$50</c:f>
              <c:numCache>
                <c:formatCode>0.000%</c:formatCode>
                <c:ptCount val="8"/>
                <c:pt idx="0">
                  <c:v>3.5999999999999997E-2</c:v>
                </c:pt>
                <c:pt idx="1">
                  <c:v>3.5999999999999997E-2</c:v>
                </c:pt>
                <c:pt idx="2">
                  <c:v>3.5999999999999997E-2</c:v>
                </c:pt>
                <c:pt idx="3">
                  <c:v>3.5999999999999997E-2</c:v>
                </c:pt>
                <c:pt idx="4">
                  <c:v>3.5999999999999997E-2</c:v>
                </c:pt>
                <c:pt idx="5">
                  <c:v>3.5999999999999997E-2</c:v>
                </c:pt>
                <c:pt idx="6">
                  <c:v>3.5999999999999997E-2</c:v>
                </c:pt>
                <c:pt idx="7">
                  <c:v>3.5999999999999997E-2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94-4D35-BE42-02EE17F91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07824"/>
        <c:axId val="77905328"/>
      </c:lineChart>
      <c:scatterChart>
        <c:scatterStyle val="lineMarker"/>
        <c:varyColors val="0"/>
        <c:ser>
          <c:idx val="0"/>
          <c:order val="0"/>
          <c:tx>
            <c:strRef>
              <c:f>'Hoja6 (2)'!$F$42</c:f>
              <c:strCache>
                <c:ptCount val="1"/>
                <c:pt idx="0">
                  <c:v>Azufre 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'Hoja6 (2)'!$E$43:$E$50</c:f>
              <c:strCache>
                <c:ptCount val="8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  <c:pt idx="6">
                  <c:v>20-11-2024</c:v>
                </c:pt>
                <c:pt idx="7">
                  <c:v>29-11-2024</c:v>
                </c:pt>
              </c:strCache>
            </c:strRef>
          </c:xVal>
          <c:yVal>
            <c:numRef>
              <c:f>'Hoja6 (2)'!$F$43:$F$50</c:f>
              <c:numCache>
                <c:formatCode>0.00%</c:formatCode>
                <c:ptCount val="8"/>
                <c:pt idx="0">
                  <c:v>3.0299999999999997E-2</c:v>
                </c:pt>
                <c:pt idx="1">
                  <c:v>3.4200000000000001E-2</c:v>
                </c:pt>
                <c:pt idx="2">
                  <c:v>3.5499999999999997E-2</c:v>
                </c:pt>
                <c:pt idx="3">
                  <c:v>3.9199999999999999E-2</c:v>
                </c:pt>
                <c:pt idx="4">
                  <c:v>3.95E-2</c:v>
                </c:pt>
                <c:pt idx="5">
                  <c:v>3.2800000000000003E-2</c:v>
                </c:pt>
                <c:pt idx="6">
                  <c:v>3.3000000000000002E-2</c:v>
                </c:pt>
                <c:pt idx="7">
                  <c:v>3.2799999999999996E-2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F94-4D35-BE42-02EE17F91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02000"/>
        <c:axId val="77897840"/>
      </c:scatterChart>
      <c:catAx>
        <c:axId val="7790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7905328"/>
        <c:crosses val="autoZero"/>
        <c:auto val="1"/>
        <c:lblAlgn val="ctr"/>
        <c:lblOffset val="100"/>
        <c:noMultiLvlLbl val="0"/>
      </c:catAx>
      <c:valAx>
        <c:axId val="77905328"/>
        <c:scaling>
          <c:orientation val="minMax"/>
          <c:max val="4.5000000000000012E-2"/>
          <c:min val="1.5000000000000003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% S Total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7907824"/>
        <c:crosses val="autoZero"/>
        <c:crossBetween val="between"/>
        <c:majorUnit val="1.0000000000000002E-2"/>
        <c:minorUnit val="5.000000000000001E-3"/>
      </c:valAx>
      <c:valAx>
        <c:axId val="77897840"/>
        <c:scaling>
          <c:orientation val="minMax"/>
        </c:scaling>
        <c:delete val="1"/>
        <c:axPos val="r"/>
        <c:numFmt formatCode="0.00%" sourceLinked="1"/>
        <c:majorTickMark val="out"/>
        <c:minorTickMark val="none"/>
        <c:tickLblPos val="nextTo"/>
        <c:crossAx val="77902000"/>
        <c:crosses val="max"/>
        <c:crossBetween val="midCat"/>
      </c:valAx>
      <c:valAx>
        <c:axId val="77902000"/>
        <c:scaling>
          <c:orientation val="minMax"/>
        </c:scaling>
        <c:delete val="1"/>
        <c:axPos val="b"/>
        <c:majorTickMark val="out"/>
        <c:minorTickMark val="none"/>
        <c:tickLblPos val="nextTo"/>
        <c:crossAx val="77897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Evolución Resultados Si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'Hoja6 (2)'!$G$8</c:f>
              <c:strCache>
                <c:ptCount val="1"/>
                <c:pt idx="0">
                  <c:v>Grado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'Hoja6 (2)'!$E$63:$E$92</c:f>
              <c:strCache>
                <c:ptCount val="8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  <c:pt idx="6">
                  <c:v>20-11-2024</c:v>
                </c:pt>
                <c:pt idx="7">
                  <c:v>29-11-2024</c:v>
                </c:pt>
              </c:strCache>
            </c:strRef>
          </c:cat>
          <c:val>
            <c:numRef>
              <c:f>'Hoja6 (2)'!$G$63:$G$70</c:f>
              <c:numCache>
                <c:formatCode>0.00%</c:formatCode>
                <c:ptCount val="8"/>
                <c:pt idx="0">
                  <c:v>0.18</c:v>
                </c:pt>
                <c:pt idx="1">
                  <c:v>0.18</c:v>
                </c:pt>
                <c:pt idx="2">
                  <c:v>0.18</c:v>
                </c:pt>
                <c:pt idx="3">
                  <c:v>0.18</c:v>
                </c:pt>
                <c:pt idx="4">
                  <c:v>0.18</c:v>
                </c:pt>
                <c:pt idx="5">
                  <c:v>0.18</c:v>
                </c:pt>
                <c:pt idx="6">
                  <c:v>0.18</c:v>
                </c:pt>
                <c:pt idx="7">
                  <c:v>0.18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B1-4F74-9814-7939D16415F8}"/>
            </c:ext>
          </c:extLst>
        </c:ser>
        <c:ser>
          <c:idx val="2"/>
          <c:order val="2"/>
          <c:tx>
            <c:strRef>
              <c:f>'Hoja6 (2)'!$H$8</c:f>
              <c:strCache>
                <c:ptCount val="1"/>
                <c:pt idx="0">
                  <c:v>L Inferior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'Hoja6 (2)'!$E$63:$E$92</c:f>
              <c:strCache>
                <c:ptCount val="8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  <c:pt idx="6">
                  <c:v>20-11-2024</c:v>
                </c:pt>
                <c:pt idx="7">
                  <c:v>29-11-2024</c:v>
                </c:pt>
              </c:strCache>
            </c:strRef>
          </c:cat>
          <c:val>
            <c:numRef>
              <c:f>'Hoja6 (2)'!$H$63:$H$70</c:f>
              <c:numCache>
                <c:formatCode>General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B1-4F74-9814-7939D16415F8}"/>
            </c:ext>
          </c:extLst>
        </c:ser>
        <c:ser>
          <c:idx val="3"/>
          <c:order val="3"/>
          <c:tx>
            <c:strRef>
              <c:f>'Hoja6 (2)'!$I$8</c:f>
              <c:strCache>
                <c:ptCount val="1"/>
                <c:pt idx="0">
                  <c:v>L Superior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'Hoja6 (2)'!$E$63:$E$92</c:f>
              <c:strCache>
                <c:ptCount val="8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  <c:pt idx="6">
                  <c:v>20-11-2024</c:v>
                </c:pt>
                <c:pt idx="7">
                  <c:v>29-11-2024</c:v>
                </c:pt>
              </c:strCache>
            </c:strRef>
          </c:cat>
          <c:val>
            <c:numRef>
              <c:f>'Hoja6 (2)'!$I$63:$I$70</c:f>
              <c:numCache>
                <c:formatCode>General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B1-4F74-9814-7939D1641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07824"/>
        <c:axId val="77905328"/>
      </c:lineChart>
      <c:scatterChart>
        <c:scatterStyle val="lineMarker"/>
        <c:varyColors val="0"/>
        <c:ser>
          <c:idx val="0"/>
          <c:order val="0"/>
          <c:tx>
            <c:strRef>
              <c:f>'Hoja6 (2)'!$F$62</c:f>
              <c:strCache>
                <c:ptCount val="1"/>
                <c:pt idx="0">
                  <c:v>Silicio 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'Hoja6 (2)'!$E$63:$E$70</c:f>
              <c:strCache>
                <c:ptCount val="8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  <c:pt idx="6">
                  <c:v>20-11-2024</c:v>
                </c:pt>
                <c:pt idx="7">
                  <c:v>29-11-2024</c:v>
                </c:pt>
              </c:strCache>
            </c:strRef>
          </c:xVal>
          <c:yVal>
            <c:numRef>
              <c:f>'Hoja6 (2)'!$F$63:$F$70</c:f>
              <c:numCache>
                <c:formatCode>0.00%</c:formatCode>
                <c:ptCount val="8"/>
                <c:pt idx="0">
                  <c:v>0.19690000000000002</c:v>
                </c:pt>
                <c:pt idx="1">
                  <c:v>0.23300000000000001</c:v>
                </c:pt>
                <c:pt idx="2">
                  <c:v>0.192</c:v>
                </c:pt>
                <c:pt idx="3">
                  <c:v>0.17710000000000001</c:v>
                </c:pt>
                <c:pt idx="4">
                  <c:v>0.28460000000000002</c:v>
                </c:pt>
                <c:pt idx="5">
                  <c:v>0.22689999999999999</c:v>
                </c:pt>
                <c:pt idx="6">
                  <c:v>0.20930000000000001</c:v>
                </c:pt>
                <c:pt idx="7">
                  <c:v>0.23780000000000001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B1-4F74-9814-7939D1641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02000"/>
        <c:axId val="77897840"/>
      </c:scatterChart>
      <c:catAx>
        <c:axId val="7790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7905328"/>
        <c:crosses val="autoZero"/>
        <c:auto val="1"/>
        <c:lblAlgn val="ctr"/>
        <c:lblOffset val="100"/>
        <c:noMultiLvlLbl val="0"/>
      </c:catAx>
      <c:valAx>
        <c:axId val="77905328"/>
        <c:scaling>
          <c:orientation val="minMax"/>
          <c:min val="0.15000000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% Si Total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7907824"/>
        <c:crosses val="autoZero"/>
        <c:crossBetween val="between"/>
        <c:majorUnit val="2.0000000000000004E-2"/>
        <c:minorUnit val="5.000000000000001E-3"/>
      </c:valAx>
      <c:valAx>
        <c:axId val="77897840"/>
        <c:scaling>
          <c:orientation val="minMax"/>
        </c:scaling>
        <c:delete val="1"/>
        <c:axPos val="r"/>
        <c:numFmt formatCode="0.00%" sourceLinked="1"/>
        <c:majorTickMark val="out"/>
        <c:minorTickMark val="none"/>
        <c:tickLblPos val="nextTo"/>
        <c:crossAx val="77902000"/>
        <c:crosses val="max"/>
        <c:crossBetween val="midCat"/>
      </c:valAx>
      <c:valAx>
        <c:axId val="77902000"/>
        <c:scaling>
          <c:orientation val="minMax"/>
        </c:scaling>
        <c:delete val="1"/>
        <c:axPos val="b"/>
        <c:majorTickMark val="out"/>
        <c:minorTickMark val="none"/>
        <c:tickLblPos val="nextTo"/>
        <c:crossAx val="77897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Evolución Resultados MgO/SiO2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'Hoja6 (2)'!$G$8</c:f>
              <c:strCache>
                <c:ptCount val="1"/>
                <c:pt idx="0">
                  <c:v>Grado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'Hoja6 (2)'!$E$25:$E$30</c:f>
              <c:strCache>
                <c:ptCount val="6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</c:strCache>
            </c:strRef>
          </c:cat>
          <c:val>
            <c:numRef>
              <c:f>'Hoja6 (2)'!$G$25:$G$32</c:f>
              <c:numCache>
                <c:formatCode>0.00%</c:formatCode>
                <c:ptCount val="8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93-4268-9781-0E536BF30048}"/>
            </c:ext>
          </c:extLst>
        </c:ser>
        <c:ser>
          <c:idx val="2"/>
          <c:order val="2"/>
          <c:tx>
            <c:strRef>
              <c:f>'Hoja6 (2)'!$H$8</c:f>
              <c:strCache>
                <c:ptCount val="1"/>
                <c:pt idx="0">
                  <c:v>L Inferior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'Hoja6 (2)'!$E$25:$E$30</c:f>
              <c:strCache>
                <c:ptCount val="6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</c:strCache>
            </c:strRef>
          </c:cat>
          <c:val>
            <c:numRef>
              <c:f>'Hoja6 (2)'!$H$25:$H$32</c:f>
              <c:numCache>
                <c:formatCode>0.00%</c:formatCode>
                <c:ptCount val="8"/>
                <c:pt idx="0">
                  <c:v>0.14500000000000002</c:v>
                </c:pt>
                <c:pt idx="1">
                  <c:v>0.14500000000000002</c:v>
                </c:pt>
                <c:pt idx="2">
                  <c:v>0.14500000000000002</c:v>
                </c:pt>
                <c:pt idx="3">
                  <c:v>0.14500000000000002</c:v>
                </c:pt>
                <c:pt idx="4">
                  <c:v>0.14500000000000002</c:v>
                </c:pt>
                <c:pt idx="5">
                  <c:v>0.14500000000000002</c:v>
                </c:pt>
                <c:pt idx="6">
                  <c:v>0.14500000000000002</c:v>
                </c:pt>
                <c:pt idx="7">
                  <c:v>0.14500000000000002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93-4268-9781-0E536BF30048}"/>
            </c:ext>
          </c:extLst>
        </c:ser>
        <c:ser>
          <c:idx val="3"/>
          <c:order val="3"/>
          <c:tx>
            <c:strRef>
              <c:f>'Hoja6 (2)'!$I$8</c:f>
              <c:strCache>
                <c:ptCount val="1"/>
                <c:pt idx="0">
                  <c:v>L Superior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'Hoja6 (2)'!$E$25:$E$30</c:f>
              <c:strCache>
                <c:ptCount val="6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</c:strCache>
            </c:strRef>
          </c:cat>
          <c:val>
            <c:numRef>
              <c:f>'Hoja6 (2)'!$I$25:$I$32</c:f>
              <c:numCache>
                <c:formatCode>0.00%</c:formatCode>
                <c:ptCount val="8"/>
                <c:pt idx="0">
                  <c:v>0.17499999999999999</c:v>
                </c:pt>
                <c:pt idx="1">
                  <c:v>0.17499999999999999</c:v>
                </c:pt>
                <c:pt idx="2">
                  <c:v>0.17499999999999999</c:v>
                </c:pt>
                <c:pt idx="3">
                  <c:v>0.17499999999999999</c:v>
                </c:pt>
                <c:pt idx="4">
                  <c:v>0.17499999999999999</c:v>
                </c:pt>
                <c:pt idx="5">
                  <c:v>0.17499999999999999</c:v>
                </c:pt>
                <c:pt idx="6">
                  <c:v>0.17499999999999999</c:v>
                </c:pt>
                <c:pt idx="7">
                  <c:v>0.17499999999999999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93-4268-9781-0E536BF30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07824"/>
        <c:axId val="77905328"/>
      </c:lineChart>
      <c:scatterChart>
        <c:scatterStyle val="lineMarker"/>
        <c:varyColors val="0"/>
        <c:ser>
          <c:idx val="0"/>
          <c:order val="0"/>
          <c:tx>
            <c:strRef>
              <c:f>'Hoja6 (2)'!$F$24</c:f>
              <c:strCache>
                <c:ptCount val="1"/>
                <c:pt idx="0">
                  <c:v>MgO 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strRef>
              <c:f>'Hoja6 (2)'!$E$25:$E$32</c:f>
              <c:strCache>
                <c:ptCount val="8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  <c:pt idx="6">
                  <c:v>20-11-2024</c:v>
                </c:pt>
                <c:pt idx="7">
                  <c:v>29-11-2024</c:v>
                </c:pt>
              </c:strCache>
            </c:strRef>
          </c:xVal>
          <c:yVal>
            <c:numRef>
              <c:f>'Hoja6 (2)'!$F$25:$F$32</c:f>
              <c:numCache>
                <c:formatCode>0.00%</c:formatCode>
                <c:ptCount val="8"/>
                <c:pt idx="0">
                  <c:v>0.19690000000000002</c:v>
                </c:pt>
                <c:pt idx="1">
                  <c:v>0.15570000000000001</c:v>
                </c:pt>
                <c:pt idx="2">
                  <c:v>0.24460000000000001</c:v>
                </c:pt>
                <c:pt idx="3">
                  <c:v>0.19600000000000001</c:v>
                </c:pt>
                <c:pt idx="4">
                  <c:v>0.1895</c:v>
                </c:pt>
                <c:pt idx="5">
                  <c:v>0.18870000000000001</c:v>
                </c:pt>
                <c:pt idx="6">
                  <c:v>0.18859999999999999</c:v>
                </c:pt>
                <c:pt idx="7">
                  <c:v>0.18129999999999999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F93-4268-9781-0E536BF30048}"/>
            </c:ext>
          </c:extLst>
        </c:ser>
        <c:ser>
          <c:idx val="4"/>
          <c:order val="4"/>
          <c:tx>
            <c:strRef>
              <c:f>'Hoja6 (2)'!$F$62</c:f>
              <c:strCache>
                <c:ptCount val="1"/>
                <c:pt idx="0">
                  <c:v>Silicio 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marker>
          <c:xVal>
            <c:strRef>
              <c:f>'Hoja6 (2)'!$E$63:$E$70</c:f>
              <c:strCache>
                <c:ptCount val="8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  <c:pt idx="6">
                  <c:v>20-11-2024</c:v>
                </c:pt>
                <c:pt idx="7">
                  <c:v>29-11-2024</c:v>
                </c:pt>
              </c:strCache>
            </c:strRef>
          </c:xVal>
          <c:yVal>
            <c:numRef>
              <c:f>'Hoja6 (2)'!$F$63:$F$70</c:f>
              <c:numCache>
                <c:formatCode>0.00%</c:formatCode>
                <c:ptCount val="8"/>
                <c:pt idx="0">
                  <c:v>0.19690000000000002</c:v>
                </c:pt>
                <c:pt idx="1">
                  <c:v>0.23300000000000001</c:v>
                </c:pt>
                <c:pt idx="2">
                  <c:v>0.192</c:v>
                </c:pt>
                <c:pt idx="3">
                  <c:v>0.17710000000000001</c:v>
                </c:pt>
                <c:pt idx="4">
                  <c:v>0.28460000000000002</c:v>
                </c:pt>
                <c:pt idx="5">
                  <c:v>0.22689999999999999</c:v>
                </c:pt>
                <c:pt idx="6">
                  <c:v>0.20930000000000001</c:v>
                </c:pt>
                <c:pt idx="7">
                  <c:v>0.23780000000000001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F93-4268-9781-0E536BF30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02000"/>
        <c:axId val="77897840"/>
      </c:scatterChart>
      <c:catAx>
        <c:axId val="7790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7905328"/>
        <c:crosses val="autoZero"/>
        <c:auto val="1"/>
        <c:lblAlgn val="ctr"/>
        <c:lblOffset val="100"/>
        <c:noMultiLvlLbl val="0"/>
      </c:catAx>
      <c:valAx>
        <c:axId val="77905328"/>
        <c:scaling>
          <c:orientation val="minMax"/>
          <c:max val="0.26"/>
          <c:min val="0.120000000000000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% MgO / %</a:t>
                </a:r>
                <a:r>
                  <a:rPr lang="es-CO" baseline="0"/>
                  <a:t> Si Total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7907824"/>
        <c:crosses val="autoZero"/>
        <c:crossBetween val="between"/>
        <c:majorUnit val="2.0000000000000004E-2"/>
        <c:minorUnit val="5.000000000000001E-3"/>
      </c:valAx>
      <c:valAx>
        <c:axId val="77897840"/>
        <c:scaling>
          <c:orientation val="minMax"/>
        </c:scaling>
        <c:delete val="1"/>
        <c:axPos val="r"/>
        <c:numFmt formatCode="0.00%" sourceLinked="1"/>
        <c:majorTickMark val="out"/>
        <c:minorTickMark val="none"/>
        <c:tickLblPos val="nextTo"/>
        <c:crossAx val="77902000"/>
        <c:crosses val="max"/>
        <c:crossBetween val="midCat"/>
      </c:valAx>
      <c:valAx>
        <c:axId val="77902000"/>
        <c:scaling>
          <c:orientation val="minMax"/>
        </c:scaling>
        <c:delete val="1"/>
        <c:axPos val="b"/>
        <c:majorTickMark val="out"/>
        <c:minorTickMark val="none"/>
        <c:tickLblPos val="nextTo"/>
        <c:crossAx val="77897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Evolución Resultados MgO/S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'Hoja6 (2)'!$F$24</c:f>
              <c:strCache>
                <c:ptCount val="1"/>
                <c:pt idx="0">
                  <c:v>MgO 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strRef>
              <c:f>'Hoja6 (2)'!$E$9:$E$16</c:f>
              <c:strCache>
                <c:ptCount val="8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  <c:pt idx="6">
                  <c:v>20-11-2024</c:v>
                </c:pt>
                <c:pt idx="7">
                  <c:v>29-11-2024</c:v>
                </c:pt>
              </c:strCache>
            </c:strRef>
          </c:xVal>
          <c:yVal>
            <c:numRef>
              <c:f>'Hoja6 (2)'!$F$25:$F$30</c:f>
              <c:numCache>
                <c:formatCode>0.00%</c:formatCode>
                <c:ptCount val="6"/>
                <c:pt idx="0">
                  <c:v>0.19690000000000002</c:v>
                </c:pt>
                <c:pt idx="1">
                  <c:v>0.15570000000000001</c:v>
                </c:pt>
                <c:pt idx="2">
                  <c:v>0.24460000000000001</c:v>
                </c:pt>
                <c:pt idx="3">
                  <c:v>0.19600000000000001</c:v>
                </c:pt>
                <c:pt idx="4">
                  <c:v>0.1895</c:v>
                </c:pt>
                <c:pt idx="5">
                  <c:v>0.18870000000000001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71-4746-8280-0EB162AB43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3626928"/>
        <c:axId val="1833627344"/>
      </c:scatterChart>
      <c:scatterChart>
        <c:scatterStyle val="lineMarker"/>
        <c:varyColors val="0"/>
        <c:ser>
          <c:idx val="4"/>
          <c:order val="1"/>
          <c:tx>
            <c:strRef>
              <c:f>'Hoja6 (2)'!$F$42</c:f>
              <c:strCache>
                <c:ptCount val="1"/>
                <c:pt idx="0">
                  <c:v>Azufre 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strRef>
              <c:f>'Hoja6 (2)'!$E$43:$E$48</c:f>
              <c:strCache>
                <c:ptCount val="6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</c:strCache>
            </c:strRef>
          </c:xVal>
          <c:yVal>
            <c:numRef>
              <c:f>'Hoja6 (2)'!$F$43:$F$48</c:f>
              <c:numCache>
                <c:formatCode>0.00%</c:formatCode>
                <c:ptCount val="6"/>
                <c:pt idx="0">
                  <c:v>3.0299999999999997E-2</c:v>
                </c:pt>
                <c:pt idx="1">
                  <c:v>3.4200000000000001E-2</c:v>
                </c:pt>
                <c:pt idx="2">
                  <c:v>3.5499999999999997E-2</c:v>
                </c:pt>
                <c:pt idx="3">
                  <c:v>3.9199999999999999E-2</c:v>
                </c:pt>
                <c:pt idx="4">
                  <c:v>3.95E-2</c:v>
                </c:pt>
                <c:pt idx="5">
                  <c:v>3.2800000000000003E-2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71-4746-8280-0EB162AB43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3627760"/>
        <c:axId val="1833631504"/>
      </c:scatterChart>
      <c:catAx>
        <c:axId val="1833626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33627344"/>
        <c:crosses val="autoZero"/>
        <c:auto val="1"/>
        <c:lblAlgn val="ctr"/>
        <c:lblOffset val="100"/>
        <c:noMultiLvlLbl val="0"/>
      </c:catAx>
      <c:valAx>
        <c:axId val="1833627344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% MgO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33626928"/>
        <c:crosses val="autoZero"/>
        <c:crossBetween val="between"/>
      </c:valAx>
      <c:valAx>
        <c:axId val="183363150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% S Total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33627760"/>
        <c:crosses val="max"/>
        <c:crossBetween val="midCat"/>
        <c:majorUnit val="1.0000000000000002E-2"/>
      </c:valAx>
      <c:valAx>
        <c:axId val="18336277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33631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Evolución Resultados MgO/S/SiO2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1"/>
          <c:tx>
            <c:strRef>
              <c:f>'Hoja6 (2)'!$F$42</c:f>
              <c:strCache>
                <c:ptCount val="1"/>
                <c:pt idx="0">
                  <c:v>Azufre 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strRef>
              <c:f>'Hoja6 (2)'!$E$43:$E$48</c:f>
              <c:strCache>
                <c:ptCount val="6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</c:strCache>
            </c:strRef>
          </c:xVal>
          <c:yVal>
            <c:numRef>
              <c:f>'Hoja6 (2)'!$F$43:$F$48</c:f>
              <c:numCache>
                <c:formatCode>0.00%</c:formatCode>
                <c:ptCount val="6"/>
                <c:pt idx="0">
                  <c:v>3.0299999999999997E-2</c:v>
                </c:pt>
                <c:pt idx="1">
                  <c:v>3.4200000000000001E-2</c:v>
                </c:pt>
                <c:pt idx="2">
                  <c:v>3.5499999999999997E-2</c:v>
                </c:pt>
                <c:pt idx="3">
                  <c:v>3.9199999999999999E-2</c:v>
                </c:pt>
                <c:pt idx="4">
                  <c:v>3.95E-2</c:v>
                </c:pt>
                <c:pt idx="5">
                  <c:v>3.2800000000000003E-2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D6-4287-B340-D28E5917C5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3626928"/>
        <c:axId val="1833627344"/>
      </c:scatterChart>
      <c:scatterChart>
        <c:scatterStyle val="lineMarker"/>
        <c:varyColors val="0"/>
        <c:ser>
          <c:idx val="0"/>
          <c:order val="0"/>
          <c:tx>
            <c:strRef>
              <c:f>'Hoja6 (2)'!$F$24</c:f>
              <c:strCache>
                <c:ptCount val="1"/>
                <c:pt idx="0">
                  <c:v>MgO 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strRef>
              <c:f>'Hoja6 (2)'!$E$9:$E$16</c:f>
              <c:strCache>
                <c:ptCount val="8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  <c:pt idx="6">
                  <c:v>20-11-2024</c:v>
                </c:pt>
                <c:pt idx="7">
                  <c:v>29-11-2024</c:v>
                </c:pt>
              </c:strCache>
            </c:strRef>
          </c:xVal>
          <c:yVal>
            <c:numRef>
              <c:f>'Hoja6 (2)'!$F$25:$F$30</c:f>
              <c:numCache>
                <c:formatCode>0.00%</c:formatCode>
                <c:ptCount val="6"/>
                <c:pt idx="0">
                  <c:v>0.19690000000000002</c:v>
                </c:pt>
                <c:pt idx="1">
                  <c:v>0.15570000000000001</c:v>
                </c:pt>
                <c:pt idx="2">
                  <c:v>0.24460000000000001</c:v>
                </c:pt>
                <c:pt idx="3">
                  <c:v>0.19600000000000001</c:v>
                </c:pt>
                <c:pt idx="4">
                  <c:v>0.1895</c:v>
                </c:pt>
                <c:pt idx="5">
                  <c:v>0.18870000000000001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D6-4287-B340-D28E5917C5D8}"/>
            </c:ext>
          </c:extLst>
        </c:ser>
        <c:ser>
          <c:idx val="1"/>
          <c:order val="2"/>
          <c:tx>
            <c:strRef>
              <c:f>'Hoja6 (2)'!$F$62</c:f>
              <c:strCache>
                <c:ptCount val="1"/>
                <c:pt idx="0">
                  <c:v>Silicio 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marker>
          <c:xVal>
            <c:strRef>
              <c:f>'Hoja6 (2)'!$E$63:$E$92</c:f>
              <c:strCache>
                <c:ptCount val="8"/>
                <c:pt idx="0">
                  <c:v>08-10-2024</c:v>
                </c:pt>
                <c:pt idx="1">
                  <c:v>16-10-2024</c:v>
                </c:pt>
                <c:pt idx="2">
                  <c:v>22-10-2024</c:v>
                </c:pt>
                <c:pt idx="3">
                  <c:v>31-10-2024</c:v>
                </c:pt>
                <c:pt idx="4">
                  <c:v>07-11-2024</c:v>
                </c:pt>
                <c:pt idx="5">
                  <c:v>13-11-2024</c:v>
                </c:pt>
                <c:pt idx="6">
                  <c:v>20-11-2024</c:v>
                </c:pt>
                <c:pt idx="7">
                  <c:v>29-11-2024</c:v>
                </c:pt>
              </c:strCache>
            </c:strRef>
          </c:xVal>
          <c:yVal>
            <c:numRef>
              <c:f>'Hoja6 (2)'!$F$63:$F$68</c:f>
              <c:numCache>
                <c:formatCode>0.00%</c:formatCode>
                <c:ptCount val="6"/>
                <c:pt idx="0">
                  <c:v>0.19690000000000002</c:v>
                </c:pt>
                <c:pt idx="1">
                  <c:v>0.23300000000000001</c:v>
                </c:pt>
                <c:pt idx="2">
                  <c:v>0.192</c:v>
                </c:pt>
                <c:pt idx="3">
                  <c:v>0.17710000000000001</c:v>
                </c:pt>
                <c:pt idx="4">
                  <c:v>0.28460000000000002</c:v>
                </c:pt>
                <c:pt idx="5">
                  <c:v>0.22689999999999999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D6-4287-B340-D28E5917C5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792688"/>
        <c:axId val="2082776048"/>
      </c:scatterChart>
      <c:catAx>
        <c:axId val="1833626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33627344"/>
        <c:crosses val="autoZero"/>
        <c:auto val="1"/>
        <c:lblAlgn val="ctr"/>
        <c:lblOffset val="100"/>
        <c:noMultiLvlLbl val="0"/>
      </c:catAx>
      <c:valAx>
        <c:axId val="183362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600"/>
                  <a:t>% S Total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33626928"/>
        <c:crosses val="autoZero"/>
        <c:crossBetween val="between"/>
        <c:majorUnit val="1.0000000000000002E-2"/>
      </c:valAx>
      <c:valAx>
        <c:axId val="208277604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600"/>
                  <a:t>% MgO / % Si Total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82792688"/>
        <c:crosses val="max"/>
        <c:crossBetween val="midCat"/>
      </c:valAx>
      <c:valAx>
        <c:axId val="2082792688"/>
        <c:scaling>
          <c:orientation val="minMax"/>
        </c:scaling>
        <c:delete val="1"/>
        <c:axPos val="b"/>
        <c:majorTickMark val="out"/>
        <c:minorTickMark val="none"/>
        <c:tickLblPos val="nextTo"/>
        <c:crossAx val="2082776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Evolución Resultados CaO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gfs!$G$8</c:f>
              <c:strCache>
                <c:ptCount val="1"/>
                <c:pt idx="0">
                  <c:v>Grado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gfs!$E$9:$E$18</c:f>
              <c:strCache>
                <c:ptCount val="10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  <c:pt idx="8">
                  <c:v>20-11-2024</c:v>
                </c:pt>
                <c:pt idx="9">
                  <c:v>29-11-2024</c:v>
                </c:pt>
              </c:strCache>
            </c:strRef>
          </c:cat>
          <c:val>
            <c:numRef>
              <c:f>gfs!$G$9:$G$18</c:f>
              <c:numCache>
                <c:formatCode>0.00%</c:formatCode>
                <c:ptCount val="10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29-4B4F-8354-3EC9F2B6F1C2}"/>
            </c:ext>
          </c:extLst>
        </c:ser>
        <c:ser>
          <c:idx val="2"/>
          <c:order val="2"/>
          <c:tx>
            <c:strRef>
              <c:f>gfs!$H$8</c:f>
              <c:strCache>
                <c:ptCount val="1"/>
                <c:pt idx="0">
                  <c:v>L Inferior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gfs!$E$9:$E$18</c:f>
              <c:strCache>
                <c:ptCount val="10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  <c:pt idx="8">
                  <c:v>20-11-2024</c:v>
                </c:pt>
                <c:pt idx="9">
                  <c:v>29-11-2024</c:v>
                </c:pt>
              </c:strCache>
            </c:strRef>
          </c:cat>
          <c:val>
            <c:numRef>
              <c:f>gfs!$H$9:$H$18</c:f>
              <c:numCache>
                <c:formatCode>0.00%</c:formatCode>
                <c:ptCount val="10"/>
                <c:pt idx="0">
                  <c:v>0.14500000000000002</c:v>
                </c:pt>
                <c:pt idx="1">
                  <c:v>0.14500000000000002</c:v>
                </c:pt>
                <c:pt idx="2">
                  <c:v>0.14500000000000002</c:v>
                </c:pt>
                <c:pt idx="3">
                  <c:v>0.14500000000000002</c:v>
                </c:pt>
                <c:pt idx="4">
                  <c:v>0.14500000000000002</c:v>
                </c:pt>
                <c:pt idx="5">
                  <c:v>0.14500000000000002</c:v>
                </c:pt>
                <c:pt idx="6">
                  <c:v>0.14500000000000002</c:v>
                </c:pt>
                <c:pt idx="7">
                  <c:v>0.14500000000000002</c:v>
                </c:pt>
                <c:pt idx="8">
                  <c:v>0.14500000000000002</c:v>
                </c:pt>
                <c:pt idx="9">
                  <c:v>0.14500000000000002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29-4B4F-8354-3EC9F2B6F1C2}"/>
            </c:ext>
          </c:extLst>
        </c:ser>
        <c:ser>
          <c:idx val="3"/>
          <c:order val="3"/>
          <c:tx>
            <c:strRef>
              <c:f>gfs!$I$8</c:f>
              <c:strCache>
                <c:ptCount val="1"/>
                <c:pt idx="0">
                  <c:v>L Superior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gfs!$E$9:$E$18</c:f>
              <c:strCache>
                <c:ptCount val="10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  <c:pt idx="8">
                  <c:v>20-11-2024</c:v>
                </c:pt>
                <c:pt idx="9">
                  <c:v>29-11-2024</c:v>
                </c:pt>
              </c:strCache>
            </c:strRef>
          </c:cat>
          <c:val>
            <c:numRef>
              <c:f>gfs!$I$9:$I$18</c:f>
              <c:numCache>
                <c:formatCode>0.00%</c:formatCode>
                <c:ptCount val="10"/>
                <c:pt idx="0">
                  <c:v>0.17499999999999999</c:v>
                </c:pt>
                <c:pt idx="1">
                  <c:v>0.17499999999999999</c:v>
                </c:pt>
                <c:pt idx="2">
                  <c:v>0.17499999999999999</c:v>
                </c:pt>
                <c:pt idx="3">
                  <c:v>0.17499999999999999</c:v>
                </c:pt>
                <c:pt idx="4">
                  <c:v>0.17499999999999999</c:v>
                </c:pt>
                <c:pt idx="5">
                  <c:v>0.17499999999999999</c:v>
                </c:pt>
                <c:pt idx="6">
                  <c:v>0.17499999999999999</c:v>
                </c:pt>
                <c:pt idx="7">
                  <c:v>0.17499999999999999</c:v>
                </c:pt>
                <c:pt idx="8">
                  <c:v>0.17499999999999999</c:v>
                </c:pt>
                <c:pt idx="9">
                  <c:v>0.17499999999999999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29-4B4F-8354-3EC9F2B6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07824"/>
        <c:axId val="77905328"/>
      </c:lineChart>
      <c:scatterChart>
        <c:scatterStyle val="lineMarker"/>
        <c:varyColors val="0"/>
        <c:ser>
          <c:idx val="0"/>
          <c:order val="0"/>
          <c:tx>
            <c:strRef>
              <c:f>gfs!$F$8</c:f>
              <c:strCache>
                <c:ptCount val="1"/>
                <c:pt idx="0">
                  <c:v>CaO 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gfs!$E$9:$E$18</c:f>
              <c:strCache>
                <c:ptCount val="10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  <c:pt idx="8">
                  <c:v>20-11-2024</c:v>
                </c:pt>
                <c:pt idx="9">
                  <c:v>29-11-2024</c:v>
                </c:pt>
              </c:strCache>
            </c:strRef>
          </c:xVal>
          <c:yVal>
            <c:numRef>
              <c:f>gfs!$F$9:$F$18</c:f>
              <c:numCache>
                <c:formatCode>0.00%</c:formatCode>
                <c:ptCount val="10"/>
                <c:pt idx="0">
                  <c:v>0.1779</c:v>
                </c:pt>
                <c:pt idx="1">
                  <c:v>0.19010000000000002</c:v>
                </c:pt>
                <c:pt idx="2">
                  <c:v>0.18789999999999998</c:v>
                </c:pt>
                <c:pt idx="3">
                  <c:v>0.19170000000000001</c:v>
                </c:pt>
                <c:pt idx="4">
                  <c:v>0.17920000000000003</c:v>
                </c:pt>
                <c:pt idx="5">
                  <c:v>0.182</c:v>
                </c:pt>
                <c:pt idx="6">
                  <c:v>0.16689999999999999</c:v>
                </c:pt>
                <c:pt idx="7">
                  <c:v>0.1802</c:v>
                </c:pt>
                <c:pt idx="8">
                  <c:v>0.1774</c:v>
                </c:pt>
                <c:pt idx="9">
                  <c:v>0.18090000000000001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29-4B4F-8354-3EC9F2B6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02000"/>
        <c:axId val="77897840"/>
      </c:scatterChart>
      <c:catAx>
        <c:axId val="7790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7905328"/>
        <c:crosses val="autoZero"/>
        <c:auto val="1"/>
        <c:lblAlgn val="ctr"/>
        <c:lblOffset val="100"/>
        <c:noMultiLvlLbl val="0"/>
      </c:catAx>
      <c:valAx>
        <c:axId val="77905328"/>
        <c:scaling>
          <c:orientation val="minMax"/>
          <c:min val="0.1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% CaO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7907824"/>
        <c:crosses val="autoZero"/>
        <c:crossBetween val="between"/>
        <c:majorUnit val="1.0000000000000002E-2"/>
        <c:minorUnit val="5.000000000000001E-3"/>
      </c:valAx>
      <c:valAx>
        <c:axId val="77897840"/>
        <c:scaling>
          <c:orientation val="minMax"/>
        </c:scaling>
        <c:delete val="1"/>
        <c:axPos val="r"/>
        <c:numFmt formatCode="0.00%" sourceLinked="1"/>
        <c:majorTickMark val="out"/>
        <c:minorTickMark val="none"/>
        <c:tickLblPos val="nextTo"/>
        <c:crossAx val="77902000"/>
        <c:crosses val="max"/>
        <c:crossBetween val="midCat"/>
      </c:valAx>
      <c:valAx>
        <c:axId val="77902000"/>
        <c:scaling>
          <c:orientation val="minMax"/>
        </c:scaling>
        <c:delete val="1"/>
        <c:axPos val="b"/>
        <c:majorTickMark val="out"/>
        <c:minorTickMark val="none"/>
        <c:tickLblPos val="nextTo"/>
        <c:crossAx val="77897840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Evolución Resultados MgO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gfs!$G$8</c:f>
              <c:strCache>
                <c:ptCount val="1"/>
                <c:pt idx="0">
                  <c:v>Grado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gfs!$E$25:$E$32</c:f>
              <c:strCache>
                <c:ptCount val="8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</c:strCache>
            </c:strRef>
          </c:cat>
          <c:val>
            <c:numRef>
              <c:f>gfs!$G$25:$G$34</c:f>
              <c:numCache>
                <c:formatCode>0.00%</c:formatCode>
                <c:ptCount val="10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B5-4F47-8D99-2D4FDBC287FC}"/>
            </c:ext>
          </c:extLst>
        </c:ser>
        <c:ser>
          <c:idx val="2"/>
          <c:order val="2"/>
          <c:tx>
            <c:strRef>
              <c:f>gfs!$H$8</c:f>
              <c:strCache>
                <c:ptCount val="1"/>
                <c:pt idx="0">
                  <c:v>L Inferior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gfs!$E$25:$E$32</c:f>
              <c:strCache>
                <c:ptCount val="8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</c:strCache>
            </c:strRef>
          </c:cat>
          <c:val>
            <c:numRef>
              <c:f>gfs!$H$25:$H$34</c:f>
              <c:numCache>
                <c:formatCode>0.00%</c:formatCode>
                <c:ptCount val="10"/>
                <c:pt idx="0">
                  <c:v>0.14500000000000002</c:v>
                </c:pt>
                <c:pt idx="1">
                  <c:v>0.14500000000000002</c:v>
                </c:pt>
                <c:pt idx="2">
                  <c:v>0.14500000000000002</c:v>
                </c:pt>
                <c:pt idx="3">
                  <c:v>0.14500000000000002</c:v>
                </c:pt>
                <c:pt idx="4">
                  <c:v>0.14500000000000002</c:v>
                </c:pt>
                <c:pt idx="5">
                  <c:v>0.14500000000000002</c:v>
                </c:pt>
                <c:pt idx="6">
                  <c:v>0.14500000000000002</c:v>
                </c:pt>
                <c:pt idx="7">
                  <c:v>0.14500000000000002</c:v>
                </c:pt>
                <c:pt idx="8">
                  <c:v>0.14500000000000002</c:v>
                </c:pt>
                <c:pt idx="9">
                  <c:v>0.14500000000000002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B5-4F47-8D99-2D4FDBC287FC}"/>
            </c:ext>
          </c:extLst>
        </c:ser>
        <c:ser>
          <c:idx val="3"/>
          <c:order val="3"/>
          <c:tx>
            <c:strRef>
              <c:f>gfs!$I$8</c:f>
              <c:strCache>
                <c:ptCount val="1"/>
                <c:pt idx="0">
                  <c:v>L Superior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gfs!$E$25:$E$32</c:f>
              <c:strCache>
                <c:ptCount val="8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</c:strCache>
            </c:strRef>
          </c:cat>
          <c:val>
            <c:numRef>
              <c:f>gfs!$I$25:$I$34</c:f>
              <c:numCache>
                <c:formatCode>0.00%</c:formatCode>
                <c:ptCount val="10"/>
                <c:pt idx="0">
                  <c:v>0.17499999999999999</c:v>
                </c:pt>
                <c:pt idx="1">
                  <c:v>0.17499999999999999</c:v>
                </c:pt>
                <c:pt idx="2">
                  <c:v>0.17499999999999999</c:v>
                </c:pt>
                <c:pt idx="3">
                  <c:v>0.17499999999999999</c:v>
                </c:pt>
                <c:pt idx="4">
                  <c:v>0.17499999999999999</c:v>
                </c:pt>
                <c:pt idx="5">
                  <c:v>0.17499999999999999</c:v>
                </c:pt>
                <c:pt idx="6">
                  <c:v>0.17499999999999999</c:v>
                </c:pt>
                <c:pt idx="7">
                  <c:v>0.17499999999999999</c:v>
                </c:pt>
                <c:pt idx="8">
                  <c:v>0.17499999999999999</c:v>
                </c:pt>
                <c:pt idx="9">
                  <c:v>0.17499999999999999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B5-4F47-8D99-2D4FDBC287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07824"/>
        <c:axId val="77905328"/>
      </c:lineChart>
      <c:scatterChart>
        <c:scatterStyle val="lineMarker"/>
        <c:varyColors val="0"/>
        <c:ser>
          <c:idx val="0"/>
          <c:order val="0"/>
          <c:tx>
            <c:strRef>
              <c:f>gfs!$F$24</c:f>
              <c:strCache>
                <c:ptCount val="1"/>
                <c:pt idx="0">
                  <c:v>MgO 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gfs!$E$25:$E$34</c:f>
              <c:strCache>
                <c:ptCount val="10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  <c:pt idx="8">
                  <c:v>20-11-2024</c:v>
                </c:pt>
                <c:pt idx="9">
                  <c:v>29-11-2024</c:v>
                </c:pt>
              </c:strCache>
            </c:strRef>
          </c:xVal>
          <c:yVal>
            <c:numRef>
              <c:f>gfs!$F$25:$F$34</c:f>
              <c:numCache>
                <c:formatCode>0.00%</c:formatCode>
                <c:ptCount val="10"/>
                <c:pt idx="0">
                  <c:v>0.2041</c:v>
                </c:pt>
                <c:pt idx="1">
                  <c:v>0.17010000000000003</c:v>
                </c:pt>
                <c:pt idx="2">
                  <c:v>0.19690000000000002</c:v>
                </c:pt>
                <c:pt idx="3">
                  <c:v>0.15570000000000001</c:v>
                </c:pt>
                <c:pt idx="4">
                  <c:v>0.24460000000000001</c:v>
                </c:pt>
                <c:pt idx="5">
                  <c:v>0.19600000000000001</c:v>
                </c:pt>
                <c:pt idx="6">
                  <c:v>0.1895</c:v>
                </c:pt>
                <c:pt idx="7">
                  <c:v>0.18870000000000001</c:v>
                </c:pt>
                <c:pt idx="8">
                  <c:v>0.18859999999999999</c:v>
                </c:pt>
                <c:pt idx="9">
                  <c:v>0.18129999999999999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BB5-4F47-8D99-2D4FDBC287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02000"/>
        <c:axId val="77897840"/>
      </c:scatterChart>
      <c:catAx>
        <c:axId val="7790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7905328"/>
        <c:crosses val="autoZero"/>
        <c:auto val="1"/>
        <c:lblAlgn val="ctr"/>
        <c:lblOffset val="100"/>
        <c:noMultiLvlLbl val="0"/>
      </c:catAx>
      <c:valAx>
        <c:axId val="77905328"/>
        <c:scaling>
          <c:orientation val="minMax"/>
          <c:max val="0.25"/>
          <c:min val="0.1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% MgO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7907824"/>
        <c:crosses val="autoZero"/>
        <c:crossBetween val="between"/>
        <c:majorUnit val="2.0000000000000004E-2"/>
        <c:minorUnit val="5.000000000000001E-3"/>
      </c:valAx>
      <c:valAx>
        <c:axId val="77897840"/>
        <c:scaling>
          <c:orientation val="minMax"/>
        </c:scaling>
        <c:delete val="1"/>
        <c:axPos val="r"/>
        <c:numFmt formatCode="0.00%" sourceLinked="1"/>
        <c:majorTickMark val="out"/>
        <c:minorTickMark val="none"/>
        <c:tickLblPos val="nextTo"/>
        <c:crossAx val="77902000"/>
        <c:crosses val="max"/>
        <c:crossBetween val="midCat"/>
      </c:valAx>
      <c:valAx>
        <c:axId val="77902000"/>
        <c:scaling>
          <c:orientation val="minMax"/>
        </c:scaling>
        <c:delete val="1"/>
        <c:axPos val="b"/>
        <c:majorTickMark val="out"/>
        <c:minorTickMark val="none"/>
        <c:tickLblPos val="nextTo"/>
        <c:crossAx val="77897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Evolución Resultados 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gfs!$G$8</c:f>
              <c:strCache>
                <c:ptCount val="1"/>
                <c:pt idx="0">
                  <c:v>Grado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gfs!$E$43:$E$50</c:f>
              <c:strCache>
                <c:ptCount val="8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</c:strCache>
            </c:strRef>
          </c:cat>
          <c:val>
            <c:numRef>
              <c:f>gfs!$G$43:$G$52</c:f>
              <c:numCache>
                <c:formatCode>0.00%</c:formatCode>
                <c:ptCount val="10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0.03</c:v>
                </c:pt>
                <c:pt idx="5">
                  <c:v>0.03</c:v>
                </c:pt>
                <c:pt idx="6">
                  <c:v>0.03</c:v>
                </c:pt>
                <c:pt idx="7">
                  <c:v>0.03</c:v>
                </c:pt>
                <c:pt idx="8">
                  <c:v>0.03</c:v>
                </c:pt>
                <c:pt idx="9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93-4FF0-B135-7A433F40ED67}"/>
            </c:ext>
          </c:extLst>
        </c:ser>
        <c:ser>
          <c:idx val="2"/>
          <c:order val="2"/>
          <c:tx>
            <c:strRef>
              <c:f>gfs!$H$8</c:f>
              <c:strCache>
                <c:ptCount val="1"/>
                <c:pt idx="0">
                  <c:v>L Inferior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gfs!$E$43:$E$50</c:f>
              <c:strCache>
                <c:ptCount val="8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</c:strCache>
            </c:strRef>
          </c:cat>
          <c:val>
            <c:numRef>
              <c:f>gfs!$H$43:$H$52</c:f>
              <c:numCache>
                <c:formatCode>0.000%</c:formatCode>
                <c:ptCount val="10"/>
                <c:pt idx="0">
                  <c:v>2.4E-2</c:v>
                </c:pt>
                <c:pt idx="1">
                  <c:v>2.4E-2</c:v>
                </c:pt>
                <c:pt idx="2">
                  <c:v>2.4E-2</c:v>
                </c:pt>
                <c:pt idx="3">
                  <c:v>2.4E-2</c:v>
                </c:pt>
                <c:pt idx="4">
                  <c:v>2.4E-2</c:v>
                </c:pt>
                <c:pt idx="5">
                  <c:v>2.4E-2</c:v>
                </c:pt>
                <c:pt idx="6">
                  <c:v>2.4E-2</c:v>
                </c:pt>
                <c:pt idx="7">
                  <c:v>2.4E-2</c:v>
                </c:pt>
                <c:pt idx="8">
                  <c:v>2.4E-2</c:v>
                </c:pt>
                <c:pt idx="9">
                  <c:v>2.4E-2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93-4FF0-B135-7A433F40ED67}"/>
            </c:ext>
          </c:extLst>
        </c:ser>
        <c:ser>
          <c:idx val="3"/>
          <c:order val="3"/>
          <c:tx>
            <c:strRef>
              <c:f>gfs!$I$8</c:f>
              <c:strCache>
                <c:ptCount val="1"/>
                <c:pt idx="0">
                  <c:v>L Superior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gfs!$E$43:$E$50</c:f>
              <c:strCache>
                <c:ptCount val="8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</c:strCache>
            </c:strRef>
          </c:cat>
          <c:val>
            <c:numRef>
              <c:f>gfs!$I$43:$I$52</c:f>
              <c:numCache>
                <c:formatCode>0.000%</c:formatCode>
                <c:ptCount val="10"/>
                <c:pt idx="0">
                  <c:v>3.5999999999999997E-2</c:v>
                </c:pt>
                <c:pt idx="1">
                  <c:v>3.5999999999999997E-2</c:v>
                </c:pt>
                <c:pt idx="2">
                  <c:v>3.5999999999999997E-2</c:v>
                </c:pt>
                <c:pt idx="3">
                  <c:v>3.5999999999999997E-2</c:v>
                </c:pt>
                <c:pt idx="4">
                  <c:v>3.5999999999999997E-2</c:v>
                </c:pt>
                <c:pt idx="5">
                  <c:v>3.5999999999999997E-2</c:v>
                </c:pt>
                <c:pt idx="6">
                  <c:v>3.5999999999999997E-2</c:v>
                </c:pt>
                <c:pt idx="7">
                  <c:v>3.5999999999999997E-2</c:v>
                </c:pt>
                <c:pt idx="8">
                  <c:v>3.5999999999999997E-2</c:v>
                </c:pt>
                <c:pt idx="9">
                  <c:v>3.5999999999999997E-2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93-4FF0-B135-7A433F40E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07824"/>
        <c:axId val="77905328"/>
      </c:lineChart>
      <c:scatterChart>
        <c:scatterStyle val="lineMarker"/>
        <c:varyColors val="0"/>
        <c:ser>
          <c:idx val="0"/>
          <c:order val="0"/>
          <c:tx>
            <c:strRef>
              <c:f>gfs!$F$42</c:f>
              <c:strCache>
                <c:ptCount val="1"/>
                <c:pt idx="0">
                  <c:v>Azufre 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gfs!$E$43:$E$52</c:f>
              <c:strCache>
                <c:ptCount val="10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  <c:pt idx="8">
                  <c:v>20-11-2024</c:v>
                </c:pt>
                <c:pt idx="9">
                  <c:v>29-11-2024</c:v>
                </c:pt>
              </c:strCache>
            </c:strRef>
          </c:xVal>
          <c:yVal>
            <c:numRef>
              <c:f>gfs!$F$43:$F$52</c:f>
              <c:numCache>
                <c:formatCode>0.00%</c:formatCode>
                <c:ptCount val="10"/>
                <c:pt idx="0">
                  <c:v>2.8900000000000002E-2</c:v>
                </c:pt>
                <c:pt idx="1">
                  <c:v>4.2000000000000003E-2</c:v>
                </c:pt>
                <c:pt idx="2">
                  <c:v>3.0299999999999997E-2</c:v>
                </c:pt>
                <c:pt idx="3">
                  <c:v>3.4200000000000001E-2</c:v>
                </c:pt>
                <c:pt idx="4">
                  <c:v>3.5499999999999997E-2</c:v>
                </c:pt>
                <c:pt idx="5">
                  <c:v>3.9199999999999999E-2</c:v>
                </c:pt>
                <c:pt idx="6">
                  <c:v>3.95E-2</c:v>
                </c:pt>
                <c:pt idx="7">
                  <c:v>3.2800000000000003E-2</c:v>
                </c:pt>
                <c:pt idx="8">
                  <c:v>3.3000000000000002E-2</c:v>
                </c:pt>
                <c:pt idx="9">
                  <c:v>3.2799999999999996E-2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E93-4FF0-B135-7A433F40E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02000"/>
        <c:axId val="77897840"/>
      </c:scatterChart>
      <c:catAx>
        <c:axId val="7790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7905328"/>
        <c:crosses val="autoZero"/>
        <c:auto val="1"/>
        <c:lblAlgn val="ctr"/>
        <c:lblOffset val="100"/>
        <c:noMultiLvlLbl val="0"/>
      </c:catAx>
      <c:valAx>
        <c:axId val="77905328"/>
        <c:scaling>
          <c:orientation val="minMax"/>
          <c:max val="5.000000000000001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% S</a:t>
                </a:r>
                <a:r>
                  <a:rPr lang="es-CO" baseline="0"/>
                  <a:t> Total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7907824"/>
        <c:crosses val="autoZero"/>
        <c:crossBetween val="between"/>
        <c:majorUnit val="1.0000000000000002E-2"/>
        <c:minorUnit val="5.000000000000001E-3"/>
      </c:valAx>
      <c:valAx>
        <c:axId val="77897840"/>
        <c:scaling>
          <c:orientation val="minMax"/>
        </c:scaling>
        <c:delete val="1"/>
        <c:axPos val="r"/>
        <c:numFmt formatCode="0.00%" sourceLinked="1"/>
        <c:majorTickMark val="out"/>
        <c:minorTickMark val="none"/>
        <c:tickLblPos val="nextTo"/>
        <c:crossAx val="77902000"/>
        <c:crosses val="max"/>
        <c:crossBetween val="midCat"/>
      </c:valAx>
      <c:valAx>
        <c:axId val="77902000"/>
        <c:scaling>
          <c:orientation val="minMax"/>
        </c:scaling>
        <c:delete val="1"/>
        <c:axPos val="b"/>
        <c:majorTickMark val="out"/>
        <c:minorTickMark val="none"/>
        <c:tickLblPos val="nextTo"/>
        <c:crossAx val="77897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Evolución Resultados Si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gfs!$G$8</c:f>
              <c:strCache>
                <c:ptCount val="1"/>
                <c:pt idx="0">
                  <c:v>Grado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gfs!$E$63:$E$92</c:f>
              <c:strCache>
                <c:ptCount val="10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  <c:pt idx="8">
                  <c:v>20-11-2024</c:v>
                </c:pt>
                <c:pt idx="9">
                  <c:v>29-11-2024</c:v>
                </c:pt>
              </c:strCache>
            </c:strRef>
          </c:cat>
          <c:val>
            <c:numRef>
              <c:f>gfs!$G$63:$G$72</c:f>
              <c:numCache>
                <c:formatCode>0.00%</c:formatCode>
                <c:ptCount val="10"/>
                <c:pt idx="0">
                  <c:v>0.18</c:v>
                </c:pt>
                <c:pt idx="1">
                  <c:v>0.18</c:v>
                </c:pt>
                <c:pt idx="2">
                  <c:v>0.18</c:v>
                </c:pt>
                <c:pt idx="3">
                  <c:v>0.18</c:v>
                </c:pt>
                <c:pt idx="4">
                  <c:v>0.18</c:v>
                </c:pt>
                <c:pt idx="5">
                  <c:v>0.18</c:v>
                </c:pt>
                <c:pt idx="6">
                  <c:v>0.18</c:v>
                </c:pt>
                <c:pt idx="7">
                  <c:v>0.18</c:v>
                </c:pt>
                <c:pt idx="8">
                  <c:v>0.18</c:v>
                </c:pt>
                <c:pt idx="9">
                  <c:v>0.18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75-412F-A59C-0570C6E76B2C}"/>
            </c:ext>
          </c:extLst>
        </c:ser>
        <c:ser>
          <c:idx val="2"/>
          <c:order val="2"/>
          <c:tx>
            <c:strRef>
              <c:f>gfs!$H$8</c:f>
              <c:strCache>
                <c:ptCount val="1"/>
                <c:pt idx="0">
                  <c:v>L Inferior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gfs!$E$63:$E$92</c:f>
              <c:strCache>
                <c:ptCount val="10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  <c:pt idx="8">
                  <c:v>20-11-2024</c:v>
                </c:pt>
                <c:pt idx="9">
                  <c:v>29-11-2024</c:v>
                </c:pt>
              </c:strCache>
            </c:strRef>
          </c:cat>
          <c:val>
            <c:numRef>
              <c:f>gfs!$H$63:$H$72</c:f>
              <c:numCache>
                <c:formatCode>General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75-412F-A59C-0570C6E76B2C}"/>
            </c:ext>
          </c:extLst>
        </c:ser>
        <c:ser>
          <c:idx val="3"/>
          <c:order val="3"/>
          <c:tx>
            <c:strRef>
              <c:f>gfs!$I$8</c:f>
              <c:strCache>
                <c:ptCount val="1"/>
                <c:pt idx="0">
                  <c:v>L Superior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gfs!$E$63:$E$92</c:f>
              <c:strCache>
                <c:ptCount val="10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  <c:pt idx="8">
                  <c:v>20-11-2024</c:v>
                </c:pt>
                <c:pt idx="9">
                  <c:v>29-11-2024</c:v>
                </c:pt>
              </c:strCache>
            </c:strRef>
          </c:cat>
          <c:val>
            <c:numRef>
              <c:f>gfs!$I$63:$I$72</c:f>
              <c:numCache>
                <c:formatCode>General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375-412F-A59C-0570C6E76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07824"/>
        <c:axId val="77905328"/>
      </c:lineChart>
      <c:scatterChart>
        <c:scatterStyle val="lineMarker"/>
        <c:varyColors val="0"/>
        <c:ser>
          <c:idx val="0"/>
          <c:order val="0"/>
          <c:tx>
            <c:strRef>
              <c:f>gfs!$F$62</c:f>
              <c:strCache>
                <c:ptCount val="1"/>
                <c:pt idx="0">
                  <c:v>Silicio 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gfs!$E$63:$E$72</c:f>
              <c:strCache>
                <c:ptCount val="10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  <c:pt idx="8">
                  <c:v>20-11-2024</c:v>
                </c:pt>
                <c:pt idx="9">
                  <c:v>29-11-2024</c:v>
                </c:pt>
              </c:strCache>
            </c:strRef>
          </c:xVal>
          <c:yVal>
            <c:numRef>
              <c:f>gfs!$F$63:$F$72</c:f>
              <c:numCache>
                <c:formatCode>0.00%</c:formatCode>
                <c:ptCount val="10"/>
                <c:pt idx="0">
                  <c:v>0.12470000000000001</c:v>
                </c:pt>
                <c:pt idx="1">
                  <c:v>0.16980000000000001</c:v>
                </c:pt>
                <c:pt idx="2">
                  <c:v>0.19690000000000002</c:v>
                </c:pt>
                <c:pt idx="3">
                  <c:v>0.23300000000000001</c:v>
                </c:pt>
                <c:pt idx="4">
                  <c:v>0.192</c:v>
                </c:pt>
                <c:pt idx="5">
                  <c:v>0.17710000000000001</c:v>
                </c:pt>
                <c:pt idx="6">
                  <c:v>0.28460000000000002</c:v>
                </c:pt>
                <c:pt idx="7">
                  <c:v>0.22689999999999999</c:v>
                </c:pt>
                <c:pt idx="8">
                  <c:v>0.20930000000000001</c:v>
                </c:pt>
                <c:pt idx="9">
                  <c:v>0.23780000000000001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375-412F-A59C-0570C6E76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02000"/>
        <c:axId val="77897840"/>
      </c:scatterChart>
      <c:catAx>
        <c:axId val="7790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7905328"/>
        <c:crosses val="autoZero"/>
        <c:auto val="1"/>
        <c:lblAlgn val="ctr"/>
        <c:lblOffset val="100"/>
        <c:noMultiLvlLbl val="0"/>
      </c:catAx>
      <c:valAx>
        <c:axId val="77905328"/>
        <c:scaling>
          <c:orientation val="minMax"/>
          <c:min val="0.15000000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% Si Total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7907824"/>
        <c:crosses val="autoZero"/>
        <c:crossBetween val="between"/>
        <c:majorUnit val="2.0000000000000004E-2"/>
        <c:minorUnit val="5.000000000000001E-3"/>
      </c:valAx>
      <c:valAx>
        <c:axId val="77897840"/>
        <c:scaling>
          <c:orientation val="minMax"/>
        </c:scaling>
        <c:delete val="1"/>
        <c:axPos val="r"/>
        <c:numFmt formatCode="0.00%" sourceLinked="1"/>
        <c:majorTickMark val="out"/>
        <c:minorTickMark val="none"/>
        <c:tickLblPos val="nextTo"/>
        <c:crossAx val="77902000"/>
        <c:crosses val="max"/>
        <c:crossBetween val="midCat"/>
      </c:valAx>
      <c:valAx>
        <c:axId val="77902000"/>
        <c:scaling>
          <c:orientation val="minMax"/>
        </c:scaling>
        <c:delete val="1"/>
        <c:axPos val="b"/>
        <c:majorTickMark val="out"/>
        <c:minorTickMark val="none"/>
        <c:tickLblPos val="nextTo"/>
        <c:crossAx val="77897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Evolución Resultados MgO/SiO2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gfs!$G$8</c:f>
              <c:strCache>
                <c:ptCount val="1"/>
                <c:pt idx="0">
                  <c:v>Grado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gfs!$E$25:$E$32</c:f>
              <c:strCache>
                <c:ptCount val="8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</c:strCache>
            </c:strRef>
          </c:cat>
          <c:val>
            <c:numRef>
              <c:f>gfs!$G$25:$G$34</c:f>
              <c:numCache>
                <c:formatCode>0.00%</c:formatCode>
                <c:ptCount val="10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1B-4057-89B1-EFAD142FA115}"/>
            </c:ext>
          </c:extLst>
        </c:ser>
        <c:ser>
          <c:idx val="2"/>
          <c:order val="2"/>
          <c:tx>
            <c:strRef>
              <c:f>gfs!$H$8</c:f>
              <c:strCache>
                <c:ptCount val="1"/>
                <c:pt idx="0">
                  <c:v>L Inferior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gfs!$E$25:$E$32</c:f>
              <c:strCache>
                <c:ptCount val="8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</c:strCache>
            </c:strRef>
          </c:cat>
          <c:val>
            <c:numRef>
              <c:f>gfs!$H$25:$H$34</c:f>
              <c:numCache>
                <c:formatCode>0.00%</c:formatCode>
                <c:ptCount val="10"/>
                <c:pt idx="0">
                  <c:v>0.14500000000000002</c:v>
                </c:pt>
                <c:pt idx="1">
                  <c:v>0.14500000000000002</c:v>
                </c:pt>
                <c:pt idx="2">
                  <c:v>0.14500000000000002</c:v>
                </c:pt>
                <c:pt idx="3">
                  <c:v>0.14500000000000002</c:v>
                </c:pt>
                <c:pt idx="4">
                  <c:v>0.14500000000000002</c:v>
                </c:pt>
                <c:pt idx="5">
                  <c:v>0.14500000000000002</c:v>
                </c:pt>
                <c:pt idx="6">
                  <c:v>0.14500000000000002</c:v>
                </c:pt>
                <c:pt idx="7">
                  <c:v>0.14500000000000002</c:v>
                </c:pt>
                <c:pt idx="8">
                  <c:v>0.14500000000000002</c:v>
                </c:pt>
                <c:pt idx="9">
                  <c:v>0.14500000000000002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1B-4057-89B1-EFAD142FA115}"/>
            </c:ext>
          </c:extLst>
        </c:ser>
        <c:ser>
          <c:idx val="3"/>
          <c:order val="3"/>
          <c:tx>
            <c:strRef>
              <c:f>gfs!$I$8</c:f>
              <c:strCache>
                <c:ptCount val="1"/>
                <c:pt idx="0">
                  <c:v>L Superior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gfs!$E$25:$E$32</c:f>
              <c:strCache>
                <c:ptCount val="8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</c:strCache>
            </c:strRef>
          </c:cat>
          <c:val>
            <c:numRef>
              <c:f>gfs!$I$25:$I$34</c:f>
              <c:numCache>
                <c:formatCode>0.00%</c:formatCode>
                <c:ptCount val="10"/>
                <c:pt idx="0">
                  <c:v>0.17499999999999999</c:v>
                </c:pt>
                <c:pt idx="1">
                  <c:v>0.17499999999999999</c:v>
                </c:pt>
                <c:pt idx="2">
                  <c:v>0.17499999999999999</c:v>
                </c:pt>
                <c:pt idx="3">
                  <c:v>0.17499999999999999</c:v>
                </c:pt>
                <c:pt idx="4">
                  <c:v>0.17499999999999999</c:v>
                </c:pt>
                <c:pt idx="5">
                  <c:v>0.17499999999999999</c:v>
                </c:pt>
                <c:pt idx="6">
                  <c:v>0.17499999999999999</c:v>
                </c:pt>
                <c:pt idx="7">
                  <c:v>0.17499999999999999</c:v>
                </c:pt>
                <c:pt idx="8">
                  <c:v>0.17499999999999999</c:v>
                </c:pt>
                <c:pt idx="9">
                  <c:v>0.17499999999999999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61B-4057-89B1-EFAD142FA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07824"/>
        <c:axId val="77905328"/>
      </c:lineChart>
      <c:scatterChart>
        <c:scatterStyle val="lineMarker"/>
        <c:varyColors val="0"/>
        <c:ser>
          <c:idx val="0"/>
          <c:order val="0"/>
          <c:tx>
            <c:strRef>
              <c:f>gfs!$F$24</c:f>
              <c:strCache>
                <c:ptCount val="1"/>
                <c:pt idx="0">
                  <c:v>MgO 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strRef>
              <c:f>gfs!$E$25:$E$34</c:f>
              <c:strCache>
                <c:ptCount val="10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  <c:pt idx="8">
                  <c:v>20-11-2024</c:v>
                </c:pt>
                <c:pt idx="9">
                  <c:v>29-11-2024</c:v>
                </c:pt>
              </c:strCache>
            </c:strRef>
          </c:xVal>
          <c:yVal>
            <c:numRef>
              <c:f>gfs!$F$25:$F$34</c:f>
              <c:numCache>
                <c:formatCode>0.00%</c:formatCode>
                <c:ptCount val="10"/>
                <c:pt idx="0">
                  <c:v>0.2041</c:v>
                </c:pt>
                <c:pt idx="1">
                  <c:v>0.17010000000000003</c:v>
                </c:pt>
                <c:pt idx="2">
                  <c:v>0.19690000000000002</c:v>
                </c:pt>
                <c:pt idx="3">
                  <c:v>0.15570000000000001</c:v>
                </c:pt>
                <c:pt idx="4">
                  <c:v>0.24460000000000001</c:v>
                </c:pt>
                <c:pt idx="5">
                  <c:v>0.19600000000000001</c:v>
                </c:pt>
                <c:pt idx="6">
                  <c:v>0.1895</c:v>
                </c:pt>
                <c:pt idx="7">
                  <c:v>0.18870000000000001</c:v>
                </c:pt>
                <c:pt idx="8">
                  <c:v>0.18859999999999999</c:v>
                </c:pt>
                <c:pt idx="9">
                  <c:v>0.18129999999999999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61B-4057-89B1-EFAD142FA115}"/>
            </c:ext>
          </c:extLst>
        </c:ser>
        <c:ser>
          <c:idx val="4"/>
          <c:order val="4"/>
          <c:tx>
            <c:strRef>
              <c:f>gfs!$F$62</c:f>
              <c:strCache>
                <c:ptCount val="1"/>
                <c:pt idx="0">
                  <c:v>Silicio 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marker>
          <c:xVal>
            <c:strRef>
              <c:f>gfs!$E$63:$E$72</c:f>
              <c:strCache>
                <c:ptCount val="10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  <c:pt idx="8">
                  <c:v>20-11-2024</c:v>
                </c:pt>
                <c:pt idx="9">
                  <c:v>29-11-2024</c:v>
                </c:pt>
              </c:strCache>
            </c:strRef>
          </c:xVal>
          <c:yVal>
            <c:numRef>
              <c:f>gfs!$F$63:$F$72</c:f>
              <c:numCache>
                <c:formatCode>0.00%</c:formatCode>
                <c:ptCount val="10"/>
                <c:pt idx="0">
                  <c:v>0.12470000000000001</c:v>
                </c:pt>
                <c:pt idx="1">
                  <c:v>0.16980000000000001</c:v>
                </c:pt>
                <c:pt idx="2">
                  <c:v>0.19690000000000002</c:v>
                </c:pt>
                <c:pt idx="3">
                  <c:v>0.23300000000000001</c:v>
                </c:pt>
                <c:pt idx="4">
                  <c:v>0.192</c:v>
                </c:pt>
                <c:pt idx="5">
                  <c:v>0.17710000000000001</c:v>
                </c:pt>
                <c:pt idx="6">
                  <c:v>0.28460000000000002</c:v>
                </c:pt>
                <c:pt idx="7">
                  <c:v>0.22689999999999999</c:v>
                </c:pt>
                <c:pt idx="8">
                  <c:v>0.20930000000000001</c:v>
                </c:pt>
                <c:pt idx="9">
                  <c:v>0.23780000000000001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1B-4057-89B1-EFAD142FA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02000"/>
        <c:axId val="77897840"/>
      </c:scatterChart>
      <c:catAx>
        <c:axId val="7790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7905328"/>
        <c:crosses val="autoZero"/>
        <c:auto val="1"/>
        <c:lblAlgn val="ctr"/>
        <c:lblOffset val="100"/>
        <c:noMultiLvlLbl val="0"/>
      </c:catAx>
      <c:valAx>
        <c:axId val="77905328"/>
        <c:scaling>
          <c:orientation val="minMax"/>
          <c:max val="0.26"/>
          <c:min val="0.120000000000000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% MgO / %</a:t>
                </a:r>
                <a:r>
                  <a:rPr lang="es-CO" baseline="0"/>
                  <a:t> Si Total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7907824"/>
        <c:crosses val="autoZero"/>
        <c:crossBetween val="between"/>
        <c:majorUnit val="2.0000000000000004E-2"/>
        <c:minorUnit val="5.000000000000001E-3"/>
      </c:valAx>
      <c:valAx>
        <c:axId val="77897840"/>
        <c:scaling>
          <c:orientation val="minMax"/>
        </c:scaling>
        <c:delete val="1"/>
        <c:axPos val="r"/>
        <c:numFmt formatCode="0.00%" sourceLinked="1"/>
        <c:majorTickMark val="out"/>
        <c:minorTickMark val="none"/>
        <c:tickLblPos val="nextTo"/>
        <c:crossAx val="77902000"/>
        <c:crosses val="max"/>
        <c:crossBetween val="midCat"/>
      </c:valAx>
      <c:valAx>
        <c:axId val="77902000"/>
        <c:scaling>
          <c:orientation val="minMax"/>
        </c:scaling>
        <c:delete val="1"/>
        <c:axPos val="b"/>
        <c:majorTickMark val="out"/>
        <c:minorTickMark val="none"/>
        <c:tickLblPos val="nextTo"/>
        <c:crossAx val="77897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Evolución Resultados MgO/S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gfs!$F$24</c:f>
              <c:strCache>
                <c:ptCount val="1"/>
                <c:pt idx="0">
                  <c:v>MgO 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strRef>
              <c:f>gfs!$E$9:$E$16</c:f>
              <c:strCache>
                <c:ptCount val="8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</c:strCache>
            </c:strRef>
          </c:xVal>
          <c:yVal>
            <c:numRef>
              <c:f>gfs!$F$25:$F$32</c:f>
              <c:numCache>
                <c:formatCode>0.00%</c:formatCode>
                <c:ptCount val="8"/>
                <c:pt idx="0">
                  <c:v>0.2041</c:v>
                </c:pt>
                <c:pt idx="1">
                  <c:v>0.17010000000000003</c:v>
                </c:pt>
                <c:pt idx="2">
                  <c:v>0.19690000000000002</c:v>
                </c:pt>
                <c:pt idx="3">
                  <c:v>0.15570000000000001</c:v>
                </c:pt>
                <c:pt idx="4">
                  <c:v>0.24460000000000001</c:v>
                </c:pt>
                <c:pt idx="5">
                  <c:v>0.19600000000000001</c:v>
                </c:pt>
                <c:pt idx="6">
                  <c:v>0.1895</c:v>
                </c:pt>
                <c:pt idx="7">
                  <c:v>0.18870000000000001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34-49B2-90D1-952C5109F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3626928"/>
        <c:axId val="1833627344"/>
      </c:scatterChart>
      <c:scatterChart>
        <c:scatterStyle val="lineMarker"/>
        <c:varyColors val="0"/>
        <c:ser>
          <c:idx val="4"/>
          <c:order val="1"/>
          <c:tx>
            <c:strRef>
              <c:f>gfs!$F$42</c:f>
              <c:strCache>
                <c:ptCount val="1"/>
                <c:pt idx="0">
                  <c:v>Azufre 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strRef>
              <c:f>gfs!$E$43:$E$50</c:f>
              <c:strCache>
                <c:ptCount val="8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</c:strCache>
            </c:strRef>
          </c:xVal>
          <c:yVal>
            <c:numRef>
              <c:f>gfs!$F$43:$F$50</c:f>
              <c:numCache>
                <c:formatCode>0.00%</c:formatCode>
                <c:ptCount val="8"/>
                <c:pt idx="0">
                  <c:v>2.8900000000000002E-2</c:v>
                </c:pt>
                <c:pt idx="1">
                  <c:v>4.2000000000000003E-2</c:v>
                </c:pt>
                <c:pt idx="2">
                  <c:v>3.0299999999999997E-2</c:v>
                </c:pt>
                <c:pt idx="3">
                  <c:v>3.4200000000000001E-2</c:v>
                </c:pt>
                <c:pt idx="4">
                  <c:v>3.5499999999999997E-2</c:v>
                </c:pt>
                <c:pt idx="5">
                  <c:v>3.9199999999999999E-2</c:v>
                </c:pt>
                <c:pt idx="6">
                  <c:v>3.95E-2</c:v>
                </c:pt>
                <c:pt idx="7">
                  <c:v>3.2800000000000003E-2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134-49B2-90D1-952C5109F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3627760"/>
        <c:axId val="1833631504"/>
      </c:scatterChart>
      <c:catAx>
        <c:axId val="1833626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33627344"/>
        <c:crosses val="autoZero"/>
        <c:auto val="1"/>
        <c:lblAlgn val="ctr"/>
        <c:lblOffset val="100"/>
        <c:noMultiLvlLbl val="0"/>
      </c:catAx>
      <c:valAx>
        <c:axId val="1833627344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% MgO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33626928"/>
        <c:crosses val="autoZero"/>
        <c:crossBetween val="between"/>
      </c:valAx>
      <c:valAx>
        <c:axId val="183363150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% S Total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33627760"/>
        <c:crosses val="max"/>
        <c:crossBetween val="midCat"/>
        <c:majorUnit val="1.0000000000000002E-2"/>
      </c:valAx>
      <c:valAx>
        <c:axId val="18336277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33631504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Evolución Resultados MgO/S/SiO2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1"/>
          <c:tx>
            <c:strRef>
              <c:f>gfs!$F$42</c:f>
              <c:strCache>
                <c:ptCount val="1"/>
                <c:pt idx="0">
                  <c:v>Azufre 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strRef>
              <c:f>gfs!$E$43:$E$50</c:f>
              <c:strCache>
                <c:ptCount val="8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</c:strCache>
            </c:strRef>
          </c:xVal>
          <c:yVal>
            <c:numRef>
              <c:f>gfs!$F$43:$F$50</c:f>
              <c:numCache>
                <c:formatCode>0.00%</c:formatCode>
                <c:ptCount val="8"/>
                <c:pt idx="0">
                  <c:v>2.8900000000000002E-2</c:v>
                </c:pt>
                <c:pt idx="1">
                  <c:v>4.2000000000000003E-2</c:v>
                </c:pt>
                <c:pt idx="2">
                  <c:v>3.0299999999999997E-2</c:v>
                </c:pt>
                <c:pt idx="3">
                  <c:v>3.4200000000000001E-2</c:v>
                </c:pt>
                <c:pt idx="4">
                  <c:v>3.5499999999999997E-2</c:v>
                </c:pt>
                <c:pt idx="5">
                  <c:v>3.9199999999999999E-2</c:v>
                </c:pt>
                <c:pt idx="6">
                  <c:v>3.95E-2</c:v>
                </c:pt>
                <c:pt idx="7">
                  <c:v>3.2800000000000003E-2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35-4DCE-9554-A9360287B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3626928"/>
        <c:axId val="1833627344"/>
      </c:scatterChart>
      <c:scatterChart>
        <c:scatterStyle val="lineMarker"/>
        <c:varyColors val="0"/>
        <c:ser>
          <c:idx val="0"/>
          <c:order val="0"/>
          <c:tx>
            <c:strRef>
              <c:f>gfs!$F$24</c:f>
              <c:strCache>
                <c:ptCount val="1"/>
                <c:pt idx="0">
                  <c:v>MgO 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strRef>
              <c:f>gfs!$E$9:$E$16</c:f>
              <c:strCache>
                <c:ptCount val="8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</c:strCache>
            </c:strRef>
          </c:xVal>
          <c:yVal>
            <c:numRef>
              <c:f>gfs!$F$25:$F$32</c:f>
              <c:numCache>
                <c:formatCode>0.00%</c:formatCode>
                <c:ptCount val="8"/>
                <c:pt idx="0">
                  <c:v>0.2041</c:v>
                </c:pt>
                <c:pt idx="1">
                  <c:v>0.17010000000000003</c:v>
                </c:pt>
                <c:pt idx="2">
                  <c:v>0.19690000000000002</c:v>
                </c:pt>
                <c:pt idx="3">
                  <c:v>0.15570000000000001</c:v>
                </c:pt>
                <c:pt idx="4">
                  <c:v>0.24460000000000001</c:v>
                </c:pt>
                <c:pt idx="5">
                  <c:v>0.19600000000000001</c:v>
                </c:pt>
                <c:pt idx="6">
                  <c:v>0.1895</c:v>
                </c:pt>
                <c:pt idx="7">
                  <c:v>0.18870000000000001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35-4DCE-9554-A9360287BD36}"/>
            </c:ext>
          </c:extLst>
        </c:ser>
        <c:ser>
          <c:idx val="1"/>
          <c:order val="2"/>
          <c:tx>
            <c:strRef>
              <c:f>gfs!$F$62</c:f>
              <c:strCache>
                <c:ptCount val="1"/>
                <c:pt idx="0">
                  <c:v>Silicio 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marker>
          <c:xVal>
            <c:strRef>
              <c:f>gfs!$E$63:$E$92</c:f>
              <c:strCache>
                <c:ptCount val="10"/>
                <c:pt idx="0">
                  <c:v>11-06-2024</c:v>
                </c:pt>
                <c:pt idx="1">
                  <c:v>15-06-2024</c:v>
                </c:pt>
                <c:pt idx="2">
                  <c:v>08-10-2024</c:v>
                </c:pt>
                <c:pt idx="3">
                  <c:v>16-10-2024</c:v>
                </c:pt>
                <c:pt idx="4">
                  <c:v>22-10-2024</c:v>
                </c:pt>
                <c:pt idx="5">
                  <c:v>31-10-2024</c:v>
                </c:pt>
                <c:pt idx="6">
                  <c:v>07-11-2024</c:v>
                </c:pt>
                <c:pt idx="7">
                  <c:v>13-11-2024</c:v>
                </c:pt>
                <c:pt idx="8">
                  <c:v>20-11-2024</c:v>
                </c:pt>
                <c:pt idx="9">
                  <c:v>29-11-2024</c:v>
                </c:pt>
              </c:strCache>
            </c:strRef>
          </c:xVal>
          <c:yVal>
            <c:numRef>
              <c:f>gfs!$F$63:$F$70</c:f>
              <c:numCache>
                <c:formatCode>0.00%</c:formatCode>
                <c:ptCount val="8"/>
                <c:pt idx="0">
                  <c:v>0.12470000000000001</c:v>
                </c:pt>
                <c:pt idx="1">
                  <c:v>0.16980000000000001</c:v>
                </c:pt>
                <c:pt idx="2">
                  <c:v>0.19690000000000002</c:v>
                </c:pt>
                <c:pt idx="3">
                  <c:v>0.23300000000000001</c:v>
                </c:pt>
                <c:pt idx="4">
                  <c:v>0.192</c:v>
                </c:pt>
                <c:pt idx="5">
                  <c:v>0.17710000000000001</c:v>
                </c:pt>
                <c:pt idx="6">
                  <c:v>0.28460000000000002</c:v>
                </c:pt>
                <c:pt idx="7">
                  <c:v>0.22689999999999999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35-4DCE-9554-A9360287B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792688"/>
        <c:axId val="2082776048"/>
      </c:scatterChart>
      <c:catAx>
        <c:axId val="1833626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33627344"/>
        <c:crosses val="autoZero"/>
        <c:auto val="1"/>
        <c:lblAlgn val="ctr"/>
        <c:lblOffset val="100"/>
        <c:noMultiLvlLbl val="0"/>
      </c:catAx>
      <c:valAx>
        <c:axId val="183362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600"/>
                  <a:t>% S Total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33626928"/>
        <c:crosses val="autoZero"/>
        <c:crossBetween val="between"/>
        <c:majorUnit val="1.0000000000000002E-2"/>
      </c:valAx>
      <c:valAx>
        <c:axId val="208277604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600"/>
                  <a:t>% MgO / % Si Total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82792688"/>
        <c:crosses val="max"/>
        <c:crossBetween val="midCat"/>
      </c:valAx>
      <c:valAx>
        <c:axId val="2082792688"/>
        <c:scaling>
          <c:orientation val="minMax"/>
        </c:scaling>
        <c:delete val="1"/>
        <c:axPos val="b"/>
        <c:majorTickMark val="out"/>
        <c:minorTickMark val="none"/>
        <c:tickLblPos val="nextTo"/>
        <c:crossAx val="2082776048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84993" name="Button 1" hidden="1">
              <a:extLst>
                <a:ext uri="{63B3BB69-23CF-44E3-9099-C40C66FF867C}">
                  <a14:compatExt spid="_x0000_s84993"/>
                </a:ext>
                <a:ext uri="{FF2B5EF4-FFF2-40B4-BE49-F238E27FC236}">
                  <a16:creationId xmlns:a16="http://schemas.microsoft.com/office/drawing/2014/main" id="{00000000-0008-0000-0B00-000001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32</xdr:row>
          <xdr:rowOff>142875</xdr:rowOff>
        </xdr:from>
        <xdr:to>
          <xdr:col>1</xdr:col>
          <xdr:colOff>1619250</xdr:colOff>
          <xdr:row>34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6F421A5-259A-4A12-8A9D-25F66CB9B5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32</xdr:row>
          <xdr:rowOff>142875</xdr:rowOff>
        </xdr:from>
        <xdr:to>
          <xdr:col>1</xdr:col>
          <xdr:colOff>1619250</xdr:colOff>
          <xdr:row>34</xdr:row>
          <xdr:rowOff>0</xdr:rowOff>
        </xdr:to>
        <xdr:sp macro="" textlink="">
          <xdr:nvSpPr>
            <xdr:cNvPr id="320513" name="Button 1" hidden="1">
              <a:extLst>
                <a:ext uri="{63B3BB69-23CF-44E3-9099-C40C66FF867C}">
                  <a14:compatExt spid="_x0000_s320513"/>
                </a:ext>
                <a:ext uri="{FF2B5EF4-FFF2-40B4-BE49-F238E27FC236}">
                  <a16:creationId xmlns:a16="http://schemas.microsoft.com/office/drawing/2014/main" id="{ACE8EE10-CA7F-4E4D-8C3B-E35D14B937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16328</xdr:colOff>
      <xdr:row>12</xdr:row>
      <xdr:rowOff>178253</xdr:rowOff>
    </xdr:from>
    <xdr:to>
      <xdr:col>23</xdr:col>
      <xdr:colOff>274328</xdr:colOff>
      <xdr:row>35</xdr:row>
      <xdr:rowOff>116753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833B997-A37A-40A5-BA33-A1AC7E5F27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34018</xdr:colOff>
      <xdr:row>38</xdr:row>
      <xdr:rowOff>180973</xdr:rowOff>
    </xdr:from>
    <xdr:to>
      <xdr:col>23</xdr:col>
      <xdr:colOff>292018</xdr:colOff>
      <xdr:row>61</xdr:row>
      <xdr:rowOff>119473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B613EB6-9B6F-47CB-A63A-CCED5D0A82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34017</xdr:colOff>
      <xdr:row>59</xdr:row>
      <xdr:rowOff>185056</xdr:rowOff>
    </xdr:from>
    <xdr:to>
      <xdr:col>23</xdr:col>
      <xdr:colOff>292017</xdr:colOff>
      <xdr:row>82</xdr:row>
      <xdr:rowOff>123556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A99DE96-337C-4D1C-AFD1-985B9A036E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733424</xdr:colOff>
      <xdr:row>81</xdr:row>
      <xdr:rowOff>130626</xdr:rowOff>
    </xdr:from>
    <xdr:to>
      <xdr:col>23</xdr:col>
      <xdr:colOff>229424</xdr:colOff>
      <xdr:row>102</xdr:row>
      <xdr:rowOff>164376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F99B902-9DFF-4620-8F52-53DBC27731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0</xdr:colOff>
      <xdr:row>13</xdr:row>
      <xdr:rowOff>66675</xdr:rowOff>
    </xdr:from>
    <xdr:to>
      <xdr:col>39</xdr:col>
      <xdr:colOff>114300</xdr:colOff>
      <xdr:row>37</xdr:row>
      <xdr:rowOff>76200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BA30539C-591B-46AC-BEE2-9C506AFF69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4761</xdr:colOff>
      <xdr:row>38</xdr:row>
      <xdr:rowOff>171450</xdr:rowOff>
    </xdr:from>
    <xdr:to>
      <xdr:col>39</xdr:col>
      <xdr:colOff>123825</xdr:colOff>
      <xdr:row>58</xdr:row>
      <xdr:rowOff>76200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33E1161C-958B-4C4F-A083-2EBEBF96F9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0</xdr:colOff>
      <xdr:row>60</xdr:row>
      <xdr:rowOff>0</xdr:rowOff>
    </xdr:from>
    <xdr:to>
      <xdr:col>39</xdr:col>
      <xdr:colOff>119064</xdr:colOff>
      <xdr:row>77</xdr:row>
      <xdr:rowOff>57150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D7738E01-4245-4D22-95BA-18FFE920E6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247649</xdr:colOff>
      <xdr:row>13</xdr:row>
      <xdr:rowOff>123824</xdr:rowOff>
    </xdr:from>
    <xdr:to>
      <xdr:col>19</xdr:col>
      <xdr:colOff>600074</xdr:colOff>
      <xdr:row>37</xdr:row>
      <xdr:rowOff>133349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935D84B-2946-4585-8142-471E67F770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238125</xdr:colOff>
      <xdr:row>38</xdr:row>
      <xdr:rowOff>180974</xdr:rowOff>
    </xdr:from>
    <xdr:to>
      <xdr:col>19</xdr:col>
      <xdr:colOff>590550</xdr:colOff>
      <xdr:row>58</xdr:row>
      <xdr:rowOff>76199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6C23972-A368-461F-A070-E76078CE0D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238125</xdr:colOff>
      <xdr:row>59</xdr:row>
      <xdr:rowOff>171449</xdr:rowOff>
    </xdr:from>
    <xdr:to>
      <xdr:col>19</xdr:col>
      <xdr:colOff>590550</xdr:colOff>
      <xdr:row>77</xdr:row>
      <xdr:rowOff>66674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B55667D-4B3B-4E28-8BC6-D96C96B55B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93890</xdr:colOff>
      <xdr:row>81</xdr:row>
      <xdr:rowOff>157843</xdr:rowOff>
    </xdr:from>
    <xdr:to>
      <xdr:col>19</xdr:col>
      <xdr:colOff>446315</xdr:colOff>
      <xdr:row>99</xdr:row>
      <xdr:rowOff>100692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0708CDC-DFBE-40D4-9F80-BCB740EBEB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0</xdr:colOff>
      <xdr:row>13</xdr:row>
      <xdr:rowOff>66675</xdr:rowOff>
    </xdr:from>
    <xdr:to>
      <xdr:col>33</xdr:col>
      <xdr:colOff>114300</xdr:colOff>
      <xdr:row>37</xdr:row>
      <xdr:rowOff>76200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FCE732CF-6FE0-4823-B173-120A69904C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4761</xdr:colOff>
      <xdr:row>38</xdr:row>
      <xdr:rowOff>171450</xdr:rowOff>
    </xdr:from>
    <xdr:to>
      <xdr:col>33</xdr:col>
      <xdr:colOff>123825</xdr:colOff>
      <xdr:row>58</xdr:row>
      <xdr:rowOff>76200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8B9CFEA-2AE1-446B-956D-34C905BE5B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0</xdr:colOff>
      <xdr:row>60</xdr:row>
      <xdr:rowOff>0</xdr:rowOff>
    </xdr:from>
    <xdr:to>
      <xdr:col>33</xdr:col>
      <xdr:colOff>119064</xdr:colOff>
      <xdr:row>77</xdr:row>
      <xdr:rowOff>57150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FE4878F6-6E11-4E41-9CAD-0FE358844F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C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D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E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F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20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2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2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23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2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25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26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7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8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29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2A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2B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2C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2D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E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F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30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31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32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33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34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35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36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37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38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39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3A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76801" name="Button 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3B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3C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78849" name="Button 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3D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79873" name="Button 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3E00-00000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80897" name="Button 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3F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40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82945" name="Button 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41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83969" name="Button 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42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43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87041" name="Button 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44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45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46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90113" name="Button 1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47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91137" name="Button 1" hidden="1">
              <a:extLst>
                <a:ext uri="{63B3BB69-23CF-44E3-9099-C40C66FF867C}">
                  <a14:compatExt spid="_x0000_s91137"/>
                </a:ext>
                <a:ext uri="{FF2B5EF4-FFF2-40B4-BE49-F238E27FC236}">
                  <a16:creationId xmlns:a16="http://schemas.microsoft.com/office/drawing/2014/main" id="{00000000-0008-0000-4800-000001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114689" name="Button 1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id="{00000000-0008-0000-49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117761" name="Button 1" hidden="1">
              <a:extLst>
                <a:ext uri="{63B3BB69-23CF-44E3-9099-C40C66FF867C}">
                  <a14:compatExt spid="_x0000_s117761"/>
                </a:ext>
                <a:ext uri="{FF2B5EF4-FFF2-40B4-BE49-F238E27FC236}">
                  <a16:creationId xmlns:a16="http://schemas.microsoft.com/office/drawing/2014/main" id="{00000000-0008-0000-4A00-000001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171009" name="Button 1" hidden="1">
              <a:extLst>
                <a:ext uri="{63B3BB69-23CF-44E3-9099-C40C66FF867C}">
                  <a14:compatExt spid="_x0000_s171009"/>
                </a:ext>
                <a:ext uri="{FF2B5EF4-FFF2-40B4-BE49-F238E27FC236}">
                  <a16:creationId xmlns:a16="http://schemas.microsoft.com/office/drawing/2014/main" id="{00000000-0008-0000-4B00-0000019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143361" name="Button 1" hidden="1">
              <a:extLst>
                <a:ext uri="{63B3BB69-23CF-44E3-9099-C40C66FF867C}">
                  <a14:compatExt spid="_x0000_s143361"/>
                </a:ext>
                <a:ext uri="{FF2B5EF4-FFF2-40B4-BE49-F238E27FC236}">
                  <a16:creationId xmlns:a16="http://schemas.microsoft.com/office/drawing/2014/main" id="{00000000-0008-0000-4C00-000001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144385" name="Button 1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4D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145409" name="Button 1" hidden="1">
              <a:extLst>
                <a:ext uri="{63B3BB69-23CF-44E3-9099-C40C66FF867C}">
                  <a14:compatExt spid="_x0000_s145409"/>
                </a:ext>
                <a:ext uri="{FF2B5EF4-FFF2-40B4-BE49-F238E27FC236}">
                  <a16:creationId xmlns:a16="http://schemas.microsoft.com/office/drawing/2014/main" id="{00000000-0008-0000-4E00-000001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199681" name="Button 1" hidden="1">
              <a:extLst>
                <a:ext uri="{63B3BB69-23CF-44E3-9099-C40C66FF867C}">
                  <a14:compatExt spid="_x0000_s199681"/>
                </a:ext>
                <a:ext uri="{FF2B5EF4-FFF2-40B4-BE49-F238E27FC236}">
                  <a16:creationId xmlns:a16="http://schemas.microsoft.com/office/drawing/2014/main" id="{00000000-0008-0000-4F00-000001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5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202753" name="Button 1" hidden="1">
              <a:extLst>
                <a:ext uri="{63B3BB69-23CF-44E3-9099-C40C66FF867C}">
                  <a14:compatExt spid="_x0000_s202753"/>
                </a:ext>
                <a:ext uri="{FF2B5EF4-FFF2-40B4-BE49-F238E27FC236}">
                  <a16:creationId xmlns:a16="http://schemas.microsoft.com/office/drawing/2014/main" id="{00000000-0008-0000-5000-0000011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203777" name="Button 1" hidden="1">
              <a:extLst>
                <a:ext uri="{63B3BB69-23CF-44E3-9099-C40C66FF867C}">
                  <a14:compatExt spid="_x0000_s203777"/>
                </a:ext>
                <a:ext uri="{FF2B5EF4-FFF2-40B4-BE49-F238E27FC236}">
                  <a16:creationId xmlns:a16="http://schemas.microsoft.com/office/drawing/2014/main" id="{00000000-0008-0000-5100-000001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6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204801" name="Button 1" hidden="1">
              <a:extLst>
                <a:ext uri="{63B3BB69-23CF-44E3-9099-C40C66FF867C}">
                  <a14:compatExt spid="_x0000_s204801"/>
                </a:ext>
                <a:ext uri="{FF2B5EF4-FFF2-40B4-BE49-F238E27FC236}">
                  <a16:creationId xmlns:a16="http://schemas.microsoft.com/office/drawing/2014/main" id="{00000000-0008-0000-5200-000001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6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232449" name="Button 1" hidden="1">
              <a:extLst>
                <a:ext uri="{63B3BB69-23CF-44E3-9099-C40C66FF867C}">
                  <a14:compatExt spid="_x0000_s232449"/>
                </a:ext>
                <a:ext uri="{FF2B5EF4-FFF2-40B4-BE49-F238E27FC236}">
                  <a16:creationId xmlns:a16="http://schemas.microsoft.com/office/drawing/2014/main" id="{00000000-0008-0000-5300-0000018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6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233473" name="Button 1" hidden="1">
              <a:extLst>
                <a:ext uri="{63B3BB69-23CF-44E3-9099-C40C66FF867C}">
                  <a14:compatExt spid="_x0000_s233473"/>
                </a:ext>
                <a:ext uri="{FF2B5EF4-FFF2-40B4-BE49-F238E27FC236}">
                  <a16:creationId xmlns:a16="http://schemas.microsoft.com/office/drawing/2014/main" id="{00000000-0008-0000-5400-0000019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6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234497" name="Button 1" hidden="1">
              <a:extLst>
                <a:ext uri="{63B3BB69-23CF-44E3-9099-C40C66FF867C}">
                  <a14:compatExt spid="_x0000_s234497"/>
                </a:ext>
                <a:ext uri="{FF2B5EF4-FFF2-40B4-BE49-F238E27FC236}">
                  <a16:creationId xmlns:a16="http://schemas.microsoft.com/office/drawing/2014/main" id="{00000000-0008-0000-5500-0000019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6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235521" name="Button 1" hidden="1">
              <a:extLst>
                <a:ext uri="{63B3BB69-23CF-44E3-9099-C40C66FF867C}">
                  <a14:compatExt spid="_x0000_s235521"/>
                </a:ext>
                <a:ext uri="{FF2B5EF4-FFF2-40B4-BE49-F238E27FC236}">
                  <a16:creationId xmlns:a16="http://schemas.microsoft.com/office/drawing/2014/main" id="{00000000-0008-0000-5600-0000019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6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236545" name="Button 1" hidden="1">
              <a:extLst>
                <a:ext uri="{63B3BB69-23CF-44E3-9099-C40C66FF867C}">
                  <a14:compatExt spid="_x0000_s236545"/>
                </a:ext>
                <a:ext uri="{FF2B5EF4-FFF2-40B4-BE49-F238E27FC236}">
                  <a16:creationId xmlns:a16="http://schemas.microsoft.com/office/drawing/2014/main" id="{00000000-0008-0000-5700-000001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6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264193" name="Button 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58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6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22</xdr:row>
          <xdr:rowOff>142875</xdr:rowOff>
        </xdr:from>
        <xdr:to>
          <xdr:col>1</xdr:col>
          <xdr:colOff>1619250</xdr:colOff>
          <xdr:row>24</xdr:row>
          <xdr:rowOff>0</xdr:rowOff>
        </xdr:to>
        <xdr:sp macro="" textlink="">
          <xdr:nvSpPr>
            <xdr:cNvPr id="291841" name="Button 1" hidden="1">
              <a:extLst>
                <a:ext uri="{63B3BB69-23CF-44E3-9099-C40C66FF867C}">
                  <a14:compatExt spid="_x0000_s291841"/>
                </a:ext>
                <a:ext uri="{FF2B5EF4-FFF2-40B4-BE49-F238E27FC236}">
                  <a16:creationId xmlns:a16="http://schemas.microsoft.com/office/drawing/2014/main" id="{00000000-0008-0000-5900-000001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81ADF9-4743-471E-B334-D3158955286E}" name="Tabla1" displayName="Tabla1" ref="A1:Y60" totalsRowShown="0" headerRowDxfId="5220" dataDxfId="5218" headerRowBorderDxfId="5219" tableBorderDxfId="5217">
  <autoFilter ref="A1:Y60" xr:uid="{2F81ADF9-4743-471E-B334-D3158955286E}"/>
  <sortState xmlns:xlrd2="http://schemas.microsoft.com/office/spreadsheetml/2017/richdata2" ref="A2:Y60">
    <sortCondition ref="A1:A60"/>
  </sortState>
  <tableColumns count="25">
    <tableColumn id="1" xr3:uid="{26D65CDD-7CA8-4417-BE7B-E8C03F759566}" name="MATERIA PRIMA" dataDxfId="5216"/>
    <tableColumn id="2" xr3:uid="{D75BD544-2DBF-45DC-9A87-B933F8629F37}" name="PROVEEDOR" dataDxfId="5215"/>
    <tableColumn id="3" xr3:uid="{33C026E5-F365-4B57-A2A6-53E0BCCBAC6D}" name="TIPO" dataDxfId="5214"/>
    <tableColumn id="24" xr3:uid="{E1EAAE81-9451-48E0-90AC-7BB522A0372C}" name="ID" dataDxfId="5213">
      <calculatedColumnFormula>IF(Tabla1[[#This Row],[MATERIA PRIMA]]="","",_xlfn.CONCAT(Tabla1[[#This Row],[MATERIA PRIMA]],"_",Tabla1[[#This Row],[PROVEEDOR]],"_",Tabla1[[#This Row],[TIPO]]))</calculatedColumnFormula>
    </tableColumn>
    <tableColumn id="25" xr3:uid="{281B60F2-7948-4175-A50E-EAD2E1B960D8}" name="v" dataDxfId="5212">
      <calculatedColumnFormula>IF(Tabla1[[#This Row],[MATERIA PRIMA]]="","",IF(SUM(Tabla1[[#This Row],[C]:[Na]])&gt;0,"OK","P"))</calculatedColumnFormula>
    </tableColumn>
    <tableColumn id="4" xr3:uid="{453A1AF5-86AF-46FE-86E1-D2F05EB094DA}" name="C" dataDxfId="5211"/>
    <tableColumn id="5" xr3:uid="{C1512F1A-5CAD-447C-81FF-0867B4CC9191}" name="N" dataDxfId="5210"/>
    <tableColumn id="6" xr3:uid="{748755DB-F705-46BA-AE4B-E09DEA95C8A7}" name="N-NH4" dataDxfId="5209"/>
    <tableColumn id="7" xr3:uid="{913ADD17-C5D1-4EC7-9CC7-8E59CAB4DB7A}" name="N-NO3" dataDxfId="5208"/>
    <tableColumn id="8" xr3:uid="{25B15F1E-1E73-423A-B040-2C1A042A35B0}" name="N-org" dataDxfId="5207"/>
    <tableColumn id="9" xr3:uid="{A56A8999-AC61-4C5D-931A-2CABFEB00BD9}" name="N-ur" dataDxfId="5206"/>
    <tableColumn id="10" xr3:uid="{59EB5DF1-70FB-4F45-81E2-2F2A74B2F9BD}" name="P" dataDxfId="5205"/>
    <tableColumn id="11" xr3:uid="{F9018515-BA46-4380-8C3C-7E70575F4841}" name="K" dataDxfId="5204"/>
    <tableColumn id="12" xr3:uid="{11B21F12-17CA-4748-92AD-04753CED317C}" name="CaO" dataDxfId="5203"/>
    <tableColumn id="13" xr3:uid="{3DCF00BA-AF0F-431C-A8F3-3A5ACE642870}" name="MgO" dataDxfId="5202"/>
    <tableColumn id="14" xr3:uid="{FEC9D69C-4272-4F48-B996-84E349B784B5}" name="S" dataDxfId="5201"/>
    <tableColumn id="15" xr3:uid="{AF12D31C-B354-4E35-B375-CCBC12C91681}" name="B" dataDxfId="5200"/>
    <tableColumn id="16" xr3:uid="{B5AB63F9-E057-46BF-B4C3-A4B7D50E6C67}" name="Co" dataDxfId="5199"/>
    <tableColumn id="17" xr3:uid="{C22D44D6-4D2F-443E-95EA-E4C35AF9D0F5}" name="Cu" dataDxfId="5198"/>
    <tableColumn id="18" xr3:uid="{E1CD8312-1197-4907-ACC3-C9DF81553659}" name="Fe" dataDxfId="5197"/>
    <tableColumn id="19" xr3:uid="{791AE78D-A39D-4D95-9D12-D9229FC0B570}" name="Mn" dataDxfId="5196"/>
    <tableColumn id="20" xr3:uid="{9CEEDB48-410B-41E4-B1E7-6F458C131DD8}" name="Mo" dataDxfId="5195"/>
    <tableColumn id="21" xr3:uid="{86628677-4DD4-4BFE-AC69-44A674838B0C}" name="SiO2" dataDxfId="5194"/>
    <tableColumn id="22" xr3:uid="{0913A4E6-0878-4B97-AC78-147E7771FCE6}" name="Zn" dataDxfId="5193"/>
    <tableColumn id="23" xr3:uid="{2D6F6651-2C93-4802-9223-78CBE4771430}" name="Na" dataDxfId="519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D2CD1-09AA-46CC-8CF7-54D2E399EEDC}" name="Tabla24" displayName="Tabla24" ref="A3:W21" totalsRowShown="0" headerRowDxfId="5191" dataDxfId="5189" headerRowBorderDxfId="5190" tableBorderDxfId="5188" totalsRowBorderDxfId="5187" dataCellStyle="Porcentaje">
  <autoFilter ref="A3:W21" xr:uid="{62A12C63-74E9-484A-BEC8-31A82248B89B}"/>
  <tableColumns count="23">
    <tableColumn id="4" xr3:uid="{7AD6B76A-BDD5-4CD0-8982-D0D077BD3A8A}" name="MATERIA PRIMA" dataDxfId="5186"/>
    <tableColumn id="29" xr3:uid="{DAC318AD-5892-424D-9515-6A20D7E6FAD5}" name="CANTIDAD" dataDxfId="5185"/>
    <tableColumn id="5" xr3:uid="{1B68E76E-4E5D-44F1-90E6-44FDF1D752B7}" name="Q" dataDxfId="5184">
      <calculatedColumnFormula>IF(Tabla24[[#This Row],[CANTIDAD]]="",0%,Tabla24[[#This Row],[CANTIDAD]]/10)</calculatedColumnFormula>
    </tableColumn>
    <tableColumn id="9" xr3:uid="{C777831B-0EC5-4AC9-B026-D2C9A6D66676}" name="C" dataDxfId="5183" dataCellStyle="Porcentaje">
      <calculatedColumnFormula array="1">IF($A4="",0%,_xlfn.XLOOKUP($A4,Tabla1[[#All],[ID]],Tabla1[[#All],[C]]))</calculatedColumnFormula>
    </tableColumn>
    <tableColumn id="10" xr3:uid="{1E6169FC-12E0-490B-B562-9C91C2FA6B38}" name="N" dataDxfId="5182" dataCellStyle="Porcentaje">
      <calculatedColumnFormula array="1">IF($A4="",0%,_xlfn.XLOOKUP($A4,Tabla1[[#All],[ID]],Tabla1[[#All],[N]]))</calculatedColumnFormula>
    </tableColumn>
    <tableColumn id="11" xr3:uid="{C17C62AB-1ED7-4D71-8A10-F7E2DFF7B6BF}" name="N-NH4" dataDxfId="5181" dataCellStyle="Porcentaje">
      <calculatedColumnFormula array="1">IF($A4="",0%,(_xlfn.XLOOKUP($A4,Tabla1[[#All],[ID]],Tabla1[[#All],[N-NH4]])))</calculatedColumnFormula>
    </tableColumn>
    <tableColumn id="12" xr3:uid="{C3C5D647-CBA0-497D-9004-E55FDE9A3166}" name="N-NO3" dataDxfId="5180" dataCellStyle="Porcentaje">
      <calculatedColumnFormula array="1">IF($A4="",0%,(_xlfn.XLOOKUP($A4,Tabla1[[#All],[ID]],Tabla1[[#All],[N-NO3]])))</calculatedColumnFormula>
    </tableColumn>
    <tableColumn id="13" xr3:uid="{9C0313A7-7F41-408B-840E-BF890DD4C2E7}" name="N-org" dataDxfId="5179" dataCellStyle="Porcentaje">
      <calculatedColumnFormula array="1">IF($A4="",0%,(_xlfn.XLOOKUP($A4,Tabla1[[#All],[ID]],Tabla1[[#All],[N-org]])))</calculatedColumnFormula>
    </tableColumn>
    <tableColumn id="14" xr3:uid="{08A36F42-FE15-4279-9E14-FD487F6BC2AE}" name="N-ur" dataDxfId="5178" dataCellStyle="Porcentaje">
      <calculatedColumnFormula array="1">IF($A4="",0%,(_xlfn.XLOOKUP($A4,Tabla1[[#All],[ID]],Tabla1[[#All],[N-ur]])))</calculatedColumnFormula>
    </tableColumn>
    <tableColumn id="15" xr3:uid="{3156D60E-D288-4EDE-A639-51043236E743}" name="P" dataDxfId="5177" dataCellStyle="Porcentaje">
      <calculatedColumnFormula array="1">IF($A4="",0%,(_xlfn.XLOOKUP($A4,Tabla1[[#All],[ID]],Tabla1[[#All],[P]])))</calculatedColumnFormula>
    </tableColumn>
    <tableColumn id="16" xr3:uid="{9404313A-FC5D-42D3-80D8-1E5FBBDF2EB6}" name="K" dataDxfId="5176" dataCellStyle="Porcentaje">
      <calculatedColumnFormula array="1">IF($A4="",0%,(_xlfn.XLOOKUP($A4,Tabla1[[#All],[ID]],Tabla1[[#All],[K]])))</calculatedColumnFormula>
    </tableColumn>
    <tableColumn id="17" xr3:uid="{94900676-A766-4E19-AC9B-21C5BF1788CB}" name="CaO" dataDxfId="5175" dataCellStyle="Porcentaje">
      <calculatedColumnFormula array="1">IF($A4="",0%,(_xlfn.XLOOKUP($A4,Tabla1[[#All],[ID]],Tabla1[[#All],[CaO]])))</calculatedColumnFormula>
    </tableColumn>
    <tableColumn id="18" xr3:uid="{04E03D21-CC0B-45CF-A368-FEDEC81B8792}" name="MgO" dataDxfId="5174" dataCellStyle="Porcentaje">
      <calculatedColumnFormula array="1">IF($A4="",0%,(_xlfn.XLOOKUP($A4,Tabla1[[#All],[ID]],Tabla1[[#All],[MgO]])))</calculatedColumnFormula>
    </tableColumn>
    <tableColumn id="19" xr3:uid="{E1388F0F-5C7A-47B3-A32A-1A9294C0387D}" name="S" dataDxfId="5173" dataCellStyle="Porcentaje">
      <calculatedColumnFormula array="1">IF($A4="",0%,(_xlfn.XLOOKUP($A4,Tabla1[[#All],[ID]],Tabla1[[#All],[S]])))</calculatedColumnFormula>
    </tableColumn>
    <tableColumn id="20" xr3:uid="{920107CF-A5C0-42A0-A796-D2171C0FAAF0}" name="B" dataDxfId="5172" dataCellStyle="Porcentaje">
      <calculatedColumnFormula array="1">IF($A4="",0%,(_xlfn.XLOOKUP($A4,Tabla1[[#All],[ID]],Tabla1[[#All],[B]])))</calculatedColumnFormula>
    </tableColumn>
    <tableColumn id="21" xr3:uid="{4B56FC5B-93B6-4894-A9A4-B2A8A7159122}" name="Co" dataDxfId="5171" dataCellStyle="Porcentaje">
      <calculatedColumnFormula array="1">IF($A4="",0%,(_xlfn.XLOOKUP($A4,Tabla1[[#All],[ID]],Tabla1[[#All],[Co]])))</calculatedColumnFormula>
    </tableColumn>
    <tableColumn id="22" xr3:uid="{6557764C-9D6C-47B8-9A0E-127F42E10268}" name="Cu" dataDxfId="5170" dataCellStyle="Porcentaje">
      <calculatedColumnFormula array="1">IF($A4="",0%,(_xlfn.XLOOKUP($A4,Tabla1[[#All],[ID]],Tabla1[[#All],[Cu]])))</calculatedColumnFormula>
    </tableColumn>
    <tableColumn id="23" xr3:uid="{AE824436-4B7D-4BBF-A82B-DCCECBFAB805}" name="Fe" dataDxfId="5169" dataCellStyle="Porcentaje">
      <calculatedColumnFormula array="1">IF($A4="",0%,(_xlfn.XLOOKUP($A4,Tabla1[[#All],[ID]],Tabla1[[#All],[Fe]])))</calculatedColumnFormula>
    </tableColumn>
    <tableColumn id="24" xr3:uid="{69B9789E-3ACE-423C-A5AB-FBB40636BC97}" name="Mn" dataDxfId="5168" dataCellStyle="Porcentaje">
      <calculatedColumnFormula array="1">IF($A4="",0%,(_xlfn.XLOOKUP($A4,Tabla1[[#All],[ID]],Tabla1[[#All],[Mn]])))</calculatedColumnFormula>
    </tableColumn>
    <tableColumn id="25" xr3:uid="{E715A4FF-0D7F-4EA5-BB5A-D78B55669061}" name="Mo" dataDxfId="5167" dataCellStyle="Porcentaje">
      <calculatedColumnFormula array="1">IF($A4="",0%,(_xlfn.XLOOKUP($A4,Tabla1[[#All],[ID]],Tabla1[[#All],[Mo]])))</calculatedColumnFormula>
    </tableColumn>
    <tableColumn id="26" xr3:uid="{603423B8-E5D6-4C1D-9B2A-E9EA5D2C927E}" name="SiO2" dataDxfId="5166" dataCellStyle="Porcentaje">
      <calculatedColumnFormula array="1">IF($A4="",0%,(_xlfn.XLOOKUP($A4,Tabla1[[#All],[ID]],Tabla1[[#All],[SiO2]])))</calculatedColumnFormula>
    </tableColumn>
    <tableColumn id="27" xr3:uid="{3967669C-8F25-47C6-8006-2C91E0FF0952}" name="Zn" dataDxfId="5165" dataCellStyle="Porcentaje">
      <calculatedColumnFormula array="1">IF($A4="",0%,(_xlfn.XLOOKUP($A4,Tabla1[[#All],[ID]],Tabla1[[#All],[Zn]])))</calculatedColumnFormula>
    </tableColumn>
    <tableColumn id="28" xr3:uid="{10CDCFB5-7D92-4A03-B767-5881BBF806DC}" name="Na" dataDxfId="5164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608898E-11C8-483E-9931-97289316B1CE}" name="Tabla25" displayName="Tabla25" ref="A3:W21" totalsRowShown="0" headerRowDxfId="5163" dataDxfId="5161" headerRowBorderDxfId="5162" tableBorderDxfId="5160" totalsRowBorderDxfId="5159" dataCellStyle="Porcentaje">
  <autoFilter ref="A3:W21" xr:uid="{62A12C63-74E9-484A-BEC8-31A82248B89B}"/>
  <tableColumns count="23">
    <tableColumn id="4" xr3:uid="{F71279C6-1BCA-43BA-975B-988F2BBA0EF4}" name="MATERIA PRIMA" dataDxfId="5158"/>
    <tableColumn id="29" xr3:uid="{7B483796-93F6-4EBD-A587-D464704A36BD}" name="CANTIDAD" dataDxfId="5157"/>
    <tableColumn id="5" xr3:uid="{540DE688-DA2A-458A-87FC-1257229D5ABD}" name="Q" dataDxfId="5156">
      <calculatedColumnFormula>IF(Tabla25[[#This Row],[CANTIDAD]]="",0%,Tabla25[[#This Row],[CANTIDAD]]/10)</calculatedColumnFormula>
    </tableColumn>
    <tableColumn id="9" xr3:uid="{98CC9ACE-2FF6-4B13-A389-6E477E239C95}" name="C" dataDxfId="5155" dataCellStyle="Porcentaje">
      <calculatedColumnFormula array="1">IF($A4="",0%,_xlfn.XLOOKUP($A4,Tabla1[[#All],[ID]],Tabla1[[#All],[C]]))</calculatedColumnFormula>
    </tableColumn>
    <tableColumn id="10" xr3:uid="{E650127D-F837-4F28-BD73-926FC530A40C}" name="N" dataDxfId="5154" dataCellStyle="Porcentaje">
      <calculatedColumnFormula array="1">IF($A4="",0%,_xlfn.XLOOKUP($A4,Tabla1[[#All],[ID]],Tabla1[[#All],[N]]))</calculatedColumnFormula>
    </tableColumn>
    <tableColumn id="11" xr3:uid="{4A21FE1E-EFD6-4F2E-87EE-AC75AAE9A2F1}" name="N-NH4" dataDxfId="5153" dataCellStyle="Porcentaje">
      <calculatedColumnFormula array="1">IF($A4="",0%,(_xlfn.XLOOKUP($A4,Tabla1[[#All],[ID]],Tabla1[[#All],[N-NH4]])))</calculatedColumnFormula>
    </tableColumn>
    <tableColumn id="12" xr3:uid="{6CF73EB5-5DC5-444B-B8E4-6DCD9CE35B4E}" name="N-NO3" dataDxfId="5152" dataCellStyle="Porcentaje">
      <calculatedColumnFormula array="1">IF($A4="",0%,(_xlfn.XLOOKUP($A4,Tabla1[[#All],[ID]],Tabla1[[#All],[N-NO3]])))</calculatedColumnFormula>
    </tableColumn>
    <tableColumn id="13" xr3:uid="{B6E50D39-8FA7-4AB5-AD59-3561CF85E833}" name="N-org" dataDxfId="5151" dataCellStyle="Porcentaje">
      <calculatedColumnFormula array="1">IF($A4="",0%,(_xlfn.XLOOKUP($A4,Tabla1[[#All],[ID]],Tabla1[[#All],[N-org]])))</calculatedColumnFormula>
    </tableColumn>
    <tableColumn id="14" xr3:uid="{02F6591D-2B8C-4439-8B92-53EDABC70B78}" name="N-ur" dataDxfId="5150" dataCellStyle="Porcentaje">
      <calculatedColumnFormula array="1">IF($A4="",0%,(_xlfn.XLOOKUP($A4,Tabla1[[#All],[ID]],Tabla1[[#All],[N-ur]])))</calculatedColumnFormula>
    </tableColumn>
    <tableColumn id="15" xr3:uid="{3028AD3B-59DB-4E19-AC7B-290D18CDB4F4}" name="P" dataDxfId="5149" dataCellStyle="Porcentaje">
      <calculatedColumnFormula array="1">IF($A4="",0%,(_xlfn.XLOOKUP($A4,Tabla1[[#All],[ID]],Tabla1[[#All],[P]])))</calculatedColumnFormula>
    </tableColumn>
    <tableColumn id="16" xr3:uid="{4FC52AA4-E464-4E38-82A7-5041A5780D6E}" name="K" dataDxfId="5148" dataCellStyle="Porcentaje">
      <calculatedColumnFormula array="1">IF($A4="",0%,(_xlfn.XLOOKUP($A4,Tabla1[[#All],[ID]],Tabla1[[#All],[K]])))</calculatedColumnFormula>
    </tableColumn>
    <tableColumn id="17" xr3:uid="{D18895BA-5100-4C45-9A3D-7F84B64B0201}" name="CaO" dataDxfId="5147" dataCellStyle="Porcentaje">
      <calculatedColumnFormula array="1">IF($A4="",0%,(_xlfn.XLOOKUP($A4,Tabla1[[#All],[ID]],Tabla1[[#All],[CaO]])))</calculatedColumnFormula>
    </tableColumn>
    <tableColumn id="18" xr3:uid="{2B102DDB-6587-4A53-9AD8-AE2ECE3E7FA0}" name="MgO" dataDxfId="5146" dataCellStyle="Porcentaje">
      <calculatedColumnFormula array="1">IF($A4="",0%,(_xlfn.XLOOKUP($A4,Tabla1[[#All],[ID]],Tabla1[[#All],[MgO]])))</calculatedColumnFormula>
    </tableColumn>
    <tableColumn id="19" xr3:uid="{361C1A10-62FB-4677-8B0F-A3CFC7B6CED5}" name="S" dataDxfId="5145" dataCellStyle="Porcentaje">
      <calculatedColumnFormula array="1">IF($A4="",0%,(_xlfn.XLOOKUP($A4,Tabla1[[#All],[ID]],Tabla1[[#All],[S]])))</calculatedColumnFormula>
    </tableColumn>
    <tableColumn id="20" xr3:uid="{7AB743A3-1F1C-472F-9BC8-CE5269ED2ABA}" name="B" dataDxfId="5144" dataCellStyle="Porcentaje">
      <calculatedColumnFormula array="1">IF($A4="",0%,(_xlfn.XLOOKUP($A4,Tabla1[[#All],[ID]],Tabla1[[#All],[B]])))</calculatedColumnFormula>
    </tableColumn>
    <tableColumn id="21" xr3:uid="{C3F99D61-5113-4848-91F0-DC05C280CA42}" name="Co" dataDxfId="5143" dataCellStyle="Porcentaje">
      <calculatedColumnFormula array="1">IF($A4="",0%,(_xlfn.XLOOKUP($A4,Tabla1[[#All],[ID]],Tabla1[[#All],[Co]])))</calculatedColumnFormula>
    </tableColumn>
    <tableColumn id="22" xr3:uid="{A538C64E-FDBA-4715-8B22-96245FD43891}" name="Cu" dataDxfId="5142" dataCellStyle="Porcentaje">
      <calculatedColumnFormula array="1">IF($A4="",0%,(_xlfn.XLOOKUP($A4,Tabla1[[#All],[ID]],Tabla1[[#All],[Cu]])))</calculatedColumnFormula>
    </tableColumn>
    <tableColumn id="23" xr3:uid="{1223E967-DD31-47DA-AE42-A23D69105A8B}" name="Fe" dataDxfId="5141" dataCellStyle="Porcentaje">
      <calculatedColumnFormula array="1">IF($A4="",0%,(_xlfn.XLOOKUP($A4,Tabla1[[#All],[ID]],Tabla1[[#All],[Fe]])))</calculatedColumnFormula>
    </tableColumn>
    <tableColumn id="24" xr3:uid="{84DED11B-B925-4C41-B685-EE14F6070BDA}" name="Mn" dataDxfId="5140" dataCellStyle="Porcentaje">
      <calculatedColumnFormula array="1">IF($A4="",0%,(_xlfn.XLOOKUP($A4,Tabla1[[#All],[ID]],Tabla1[[#All],[Mn]])))</calculatedColumnFormula>
    </tableColumn>
    <tableColumn id="25" xr3:uid="{8039F8BA-366A-4925-81C7-000D05482D8C}" name="Mo" dataDxfId="5139" dataCellStyle="Porcentaje">
      <calculatedColumnFormula array="1">IF($A4="",0%,(_xlfn.XLOOKUP($A4,Tabla1[[#All],[ID]],Tabla1[[#All],[Mo]])))</calculatedColumnFormula>
    </tableColumn>
    <tableColumn id="26" xr3:uid="{270D773C-D761-4F70-A35C-93DDBA8DD8FD}" name="SiO2" dataDxfId="5138" dataCellStyle="Porcentaje">
      <calculatedColumnFormula array="1">IF($A4="",0%,(_xlfn.XLOOKUP($A4,Tabla1[[#All],[ID]],Tabla1[[#All],[SiO2]])))</calculatedColumnFormula>
    </tableColumn>
    <tableColumn id="27" xr3:uid="{43EA9CC5-3259-4C1B-A6B6-EA9C43A9C322}" name="Zn" dataDxfId="5137" dataCellStyle="Porcentaje">
      <calculatedColumnFormula array="1">IF($A4="",0%,(_xlfn.XLOOKUP($A4,Tabla1[[#All],[ID]],Tabla1[[#All],[Zn]])))</calculatedColumnFormula>
    </tableColumn>
    <tableColumn id="28" xr3:uid="{2FFA4672-CCB9-4E54-8F22-0623FD831168}" name="Na" dataDxfId="5136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3DB7D44-65FF-4AD4-99B7-C22EDA52CE45}" name="Tabla28" displayName="Tabla28" ref="A3:W21" totalsRowShown="0" headerRowDxfId="5135" dataDxfId="5133" headerRowBorderDxfId="5134" tableBorderDxfId="5132" totalsRowBorderDxfId="5131" dataCellStyle="Porcentaje">
  <autoFilter ref="A3:W21" xr:uid="{62A12C63-74E9-484A-BEC8-31A82248B89B}"/>
  <tableColumns count="23">
    <tableColumn id="4" xr3:uid="{A70E81F3-325F-4180-8E80-A884B0E1BC70}" name="MATERIA PRIMA" dataDxfId="5130"/>
    <tableColumn id="29" xr3:uid="{E738DD73-1196-433D-BFDF-A65A413A4FD1}" name="CANTIDAD" dataDxfId="5129"/>
    <tableColumn id="5" xr3:uid="{956C5CC8-6372-4D4E-BAEC-41639FB804A2}" name="Q" dataDxfId="5128">
      <calculatedColumnFormula>IF(Tabla28[[#This Row],[CANTIDAD]]="",0%,Tabla28[[#This Row],[CANTIDAD]]/10)</calculatedColumnFormula>
    </tableColumn>
    <tableColumn id="9" xr3:uid="{C3192124-03ED-468E-BA3E-B36D283E8FAC}" name="C" dataDxfId="5127" dataCellStyle="Porcentaje">
      <calculatedColumnFormula array="1">IF($A4="",0%,_xlfn.XLOOKUP($A4,Tabla1[[#All],[ID]],Tabla1[[#All],[C]]))</calculatedColumnFormula>
    </tableColumn>
    <tableColumn id="10" xr3:uid="{2AC2A70D-1D37-4CFB-BE51-767CB43B6DBD}" name="N" dataDxfId="5126" dataCellStyle="Porcentaje">
      <calculatedColumnFormula array="1">IF($A4="",0%,_xlfn.XLOOKUP($A4,Tabla1[[#All],[ID]],Tabla1[[#All],[N]]))</calculatedColumnFormula>
    </tableColumn>
    <tableColumn id="11" xr3:uid="{992C08E8-6FAC-44BF-BDAF-DCEFD9252AD0}" name="N-NH4" dataDxfId="5125" dataCellStyle="Porcentaje">
      <calculatedColumnFormula array="1">IF($A4="",0%,(_xlfn.XLOOKUP($A4,Tabla1[[#All],[ID]],Tabla1[[#All],[N-NH4]])))</calculatedColumnFormula>
    </tableColumn>
    <tableColumn id="12" xr3:uid="{64384ED2-B094-43E9-AF80-CF4ED2943D56}" name="N-NO3" dataDxfId="5124" dataCellStyle="Porcentaje">
      <calculatedColumnFormula array="1">IF($A4="",0%,(_xlfn.XLOOKUP($A4,Tabla1[[#All],[ID]],Tabla1[[#All],[N-NO3]])))</calculatedColumnFormula>
    </tableColumn>
    <tableColumn id="13" xr3:uid="{172486F7-3DFA-40DE-B682-731E39778829}" name="N-org" dataDxfId="5123" dataCellStyle="Porcentaje">
      <calculatedColumnFormula array="1">IF($A4="",0%,(_xlfn.XLOOKUP($A4,Tabla1[[#All],[ID]],Tabla1[[#All],[N-org]])))</calculatedColumnFormula>
    </tableColumn>
    <tableColumn id="14" xr3:uid="{2E9EB4DC-2E4F-479A-9FDE-6F662C6B6D91}" name="N-ur" dataDxfId="5122" dataCellStyle="Porcentaje">
      <calculatedColumnFormula array="1">IF($A4="",0%,(_xlfn.XLOOKUP($A4,Tabla1[[#All],[ID]],Tabla1[[#All],[N-ur]])))</calculatedColumnFormula>
    </tableColumn>
    <tableColumn id="15" xr3:uid="{6544C175-B238-4876-8B1B-1E27096DC96B}" name="P" dataDxfId="5121" dataCellStyle="Porcentaje">
      <calculatedColumnFormula array="1">IF($A4="",0%,(_xlfn.XLOOKUP($A4,Tabla1[[#All],[ID]],Tabla1[[#All],[P]])))</calculatedColumnFormula>
    </tableColumn>
    <tableColumn id="16" xr3:uid="{ABDC9209-0DA7-48BD-80E6-E8B298E12DA1}" name="K" dataDxfId="5120" dataCellStyle="Porcentaje">
      <calculatedColumnFormula array="1">IF($A4="",0%,(_xlfn.XLOOKUP($A4,Tabla1[[#All],[ID]],Tabla1[[#All],[K]])))</calculatedColumnFormula>
    </tableColumn>
    <tableColumn id="17" xr3:uid="{220E5867-1C3D-46B0-A7E0-9275EA1FA05C}" name="CaO" dataDxfId="5119" dataCellStyle="Porcentaje">
      <calculatedColumnFormula array="1">IF($A4="",0%,(_xlfn.XLOOKUP($A4,Tabla1[[#All],[ID]],Tabla1[[#All],[CaO]])))</calculatedColumnFormula>
    </tableColumn>
    <tableColumn id="18" xr3:uid="{ABE0DB57-91AE-4BBF-8253-ACE89BEC39B3}" name="MgO" dataDxfId="5118" dataCellStyle="Porcentaje">
      <calculatedColumnFormula array="1">IF($A4="",0%,(_xlfn.XLOOKUP($A4,Tabla1[[#All],[ID]],Tabla1[[#All],[MgO]])))</calculatedColumnFormula>
    </tableColumn>
    <tableColumn id="19" xr3:uid="{F93BF56E-A694-4CAA-BCE5-C2B21897E696}" name="S" dataDxfId="5117" dataCellStyle="Porcentaje">
      <calculatedColumnFormula array="1">IF($A4="",0%,(_xlfn.XLOOKUP($A4,Tabla1[[#All],[ID]],Tabla1[[#All],[S]])))</calculatedColumnFormula>
    </tableColumn>
    <tableColumn id="20" xr3:uid="{F8DA6345-444C-4BDA-B13A-DB8ADB1A7A98}" name="B" dataDxfId="5116" dataCellStyle="Porcentaje">
      <calculatedColumnFormula array="1">IF($A4="",0%,(_xlfn.XLOOKUP($A4,Tabla1[[#All],[ID]],Tabla1[[#All],[B]])))</calculatedColumnFormula>
    </tableColumn>
    <tableColumn id="21" xr3:uid="{FFD02DFC-15EE-49DD-A7BA-68FE65647181}" name="Co" dataDxfId="5115" dataCellStyle="Porcentaje">
      <calculatedColumnFormula array="1">IF($A4="",0%,(_xlfn.XLOOKUP($A4,Tabla1[[#All],[ID]],Tabla1[[#All],[Co]])))</calculatedColumnFormula>
    </tableColumn>
    <tableColumn id="22" xr3:uid="{23F7F292-37E3-4B24-BEB4-54029857BE09}" name="Cu" dataDxfId="5114" dataCellStyle="Porcentaje">
      <calculatedColumnFormula array="1">IF($A4="",0%,(_xlfn.XLOOKUP($A4,Tabla1[[#All],[ID]],Tabla1[[#All],[Cu]])))</calculatedColumnFormula>
    </tableColumn>
    <tableColumn id="23" xr3:uid="{F0310F61-CBFD-483B-9E61-9CDFDE29F3AB}" name="Fe" dataDxfId="5113" dataCellStyle="Porcentaje">
      <calculatedColumnFormula array="1">IF($A4="",0%,(_xlfn.XLOOKUP($A4,Tabla1[[#All],[ID]],Tabla1[[#All],[Fe]])))</calculatedColumnFormula>
    </tableColumn>
    <tableColumn id="24" xr3:uid="{4D5B9503-96E7-4341-90A5-837860D22EE6}" name="Mn" dataDxfId="5112" dataCellStyle="Porcentaje">
      <calculatedColumnFormula array="1">IF($A4="",0%,(_xlfn.XLOOKUP($A4,Tabla1[[#All],[ID]],Tabla1[[#All],[Mn]])))</calculatedColumnFormula>
    </tableColumn>
    <tableColumn id="25" xr3:uid="{8A54B34C-A0DC-4AAA-80BC-0E46554CE861}" name="Mo" dataDxfId="5111" dataCellStyle="Porcentaje">
      <calculatedColumnFormula array="1">IF($A4="",0%,(_xlfn.XLOOKUP($A4,Tabla1[[#All],[ID]],Tabla1[[#All],[Mo]])))</calculatedColumnFormula>
    </tableColumn>
    <tableColumn id="26" xr3:uid="{AF0B8200-7F69-4E4A-9CFB-299027A74E69}" name="SiO2" dataDxfId="5110" dataCellStyle="Porcentaje">
      <calculatedColumnFormula array="1">IF($A4="",0%,(_xlfn.XLOOKUP($A4,Tabla1[[#All],[ID]],Tabla1[[#All],[SiO2]])))</calculatedColumnFormula>
    </tableColumn>
    <tableColumn id="27" xr3:uid="{4E37E348-AD54-42F3-85EA-30F483844D21}" name="Zn" dataDxfId="5109" dataCellStyle="Porcentaje">
      <calculatedColumnFormula array="1">IF($A4="",0%,(_xlfn.XLOOKUP($A4,Tabla1[[#All],[ID]],Tabla1[[#All],[Zn]])))</calculatedColumnFormula>
    </tableColumn>
    <tableColumn id="28" xr3:uid="{05A54E81-7AC0-4341-8E78-61EF191052E0}" name="Na" dataDxfId="5108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9261D96-133F-4154-84D7-AE27ED359085}" name="Tabla29" displayName="Tabla29" ref="A3:W21" totalsRowShown="0" headerRowDxfId="5107" dataDxfId="5105" headerRowBorderDxfId="5106" tableBorderDxfId="5104" totalsRowBorderDxfId="5103" dataCellStyle="Porcentaje">
  <autoFilter ref="A3:W21" xr:uid="{62A12C63-74E9-484A-BEC8-31A82248B89B}"/>
  <tableColumns count="23">
    <tableColumn id="4" xr3:uid="{35E036C4-D34C-44B3-8C8E-69BA136B0447}" name="MATERIA PRIMA" dataDxfId="5102"/>
    <tableColumn id="29" xr3:uid="{61A1A7FB-893D-47A4-88F7-CD787EDA04D1}" name="CANTIDAD" dataDxfId="5101"/>
    <tableColumn id="5" xr3:uid="{D1D2F6A3-8343-4F50-BC15-95C8EC1AA158}" name="Q" dataDxfId="5100">
      <calculatedColumnFormula>IF(Tabla29[[#This Row],[CANTIDAD]]="",0%,Tabla29[[#This Row],[CANTIDAD]]/10)</calculatedColumnFormula>
    </tableColumn>
    <tableColumn id="9" xr3:uid="{30390857-E3CA-41B4-9685-E01524290F83}" name="C" dataDxfId="5099" dataCellStyle="Porcentaje">
      <calculatedColumnFormula array="1">IF($A4="",0%,_xlfn.XLOOKUP($A4,Tabla1[[#All],[ID]],Tabla1[[#All],[C]]))</calculatedColumnFormula>
    </tableColumn>
    <tableColumn id="10" xr3:uid="{F4E9763D-1949-4B64-B506-52F8FE7908D4}" name="N" dataDxfId="5098" dataCellStyle="Porcentaje">
      <calculatedColumnFormula array="1">IF($A4="",0%,_xlfn.XLOOKUP($A4,Tabla1[[#All],[ID]],Tabla1[[#All],[N]]))</calculatedColumnFormula>
    </tableColumn>
    <tableColumn id="11" xr3:uid="{4FF084A4-27CD-419E-BF0A-2530C04ECB42}" name="N-NH4" dataDxfId="5097" dataCellStyle="Porcentaje">
      <calculatedColumnFormula array="1">IF($A4="",0%,(_xlfn.XLOOKUP($A4,Tabla1[[#All],[ID]],Tabla1[[#All],[N-NH4]])))</calculatedColumnFormula>
    </tableColumn>
    <tableColumn id="12" xr3:uid="{E88FA199-8F88-4C85-8744-CC1B240CF13F}" name="N-NO3" dataDxfId="5096" dataCellStyle="Porcentaje">
      <calculatedColumnFormula array="1">IF($A4="",0%,(_xlfn.XLOOKUP($A4,Tabla1[[#All],[ID]],Tabla1[[#All],[N-NO3]])))</calculatedColumnFormula>
    </tableColumn>
    <tableColumn id="13" xr3:uid="{D1BD2C80-F8DA-474A-A3E6-AFF3ED09C77E}" name="N-org" dataDxfId="5095" dataCellStyle="Porcentaje">
      <calculatedColumnFormula array="1">IF($A4="",0%,(_xlfn.XLOOKUP($A4,Tabla1[[#All],[ID]],Tabla1[[#All],[N-org]])))</calculatedColumnFormula>
    </tableColumn>
    <tableColumn id="14" xr3:uid="{C9D30CCE-6D5A-4090-85B4-351F97753460}" name="N-ur" dataDxfId="5094" dataCellStyle="Porcentaje">
      <calculatedColumnFormula array="1">IF($A4="",0%,(_xlfn.XLOOKUP($A4,Tabla1[[#All],[ID]],Tabla1[[#All],[N-ur]])))</calculatedColumnFormula>
    </tableColumn>
    <tableColumn id="15" xr3:uid="{0B4FC3C6-F012-4A91-828A-D1FE0A62B323}" name="P" dataDxfId="5093" dataCellStyle="Porcentaje">
      <calculatedColumnFormula array="1">IF($A4="",0%,(_xlfn.XLOOKUP($A4,Tabla1[[#All],[ID]],Tabla1[[#All],[P]])))</calculatedColumnFormula>
    </tableColumn>
    <tableColumn id="16" xr3:uid="{B5028973-B890-4FBD-99B4-36A18F7CE12E}" name="K" dataDxfId="5092" dataCellStyle="Porcentaje">
      <calculatedColumnFormula array="1">IF($A4="",0%,(_xlfn.XLOOKUP($A4,Tabla1[[#All],[ID]],Tabla1[[#All],[K]])))</calculatedColumnFormula>
    </tableColumn>
    <tableColumn id="17" xr3:uid="{3794939C-48E1-466F-A170-A1FD68CD86D6}" name="CaO" dataDxfId="5091" dataCellStyle="Porcentaje">
      <calculatedColumnFormula array="1">IF($A4="",0%,(_xlfn.XLOOKUP($A4,Tabla1[[#All],[ID]],Tabla1[[#All],[CaO]])))</calculatedColumnFormula>
    </tableColumn>
    <tableColumn id="18" xr3:uid="{E3262EB7-B6E8-4648-9CF6-3EEC631566FC}" name="MgO" dataDxfId="5090" dataCellStyle="Porcentaje">
      <calculatedColumnFormula array="1">IF($A4="",0%,(_xlfn.XLOOKUP($A4,Tabla1[[#All],[ID]],Tabla1[[#All],[MgO]])))</calculatedColumnFormula>
    </tableColumn>
    <tableColumn id="19" xr3:uid="{B2193454-6085-4020-B1E6-4D066CE576C3}" name="S" dataDxfId="5089" dataCellStyle="Porcentaje">
      <calculatedColumnFormula array="1">IF($A4="",0%,(_xlfn.XLOOKUP($A4,Tabla1[[#All],[ID]],Tabla1[[#All],[S]])))</calculatedColumnFormula>
    </tableColumn>
    <tableColumn id="20" xr3:uid="{5D203AF8-2566-4155-B7A1-8629F6221F28}" name="B" dataDxfId="5088" dataCellStyle="Porcentaje">
      <calculatedColumnFormula array="1">IF($A4="",0%,(_xlfn.XLOOKUP($A4,Tabla1[[#All],[ID]],Tabla1[[#All],[B]])))</calculatedColumnFormula>
    </tableColumn>
    <tableColumn id="21" xr3:uid="{7042955F-0B75-416C-B1A2-86A7827A6170}" name="Co" dataDxfId="5087" dataCellStyle="Porcentaje">
      <calculatedColumnFormula array="1">IF($A4="",0%,(_xlfn.XLOOKUP($A4,Tabla1[[#All],[ID]],Tabla1[[#All],[Co]])))</calculatedColumnFormula>
    </tableColumn>
    <tableColumn id="22" xr3:uid="{A2DBE06D-C603-4429-84B7-10E5C1032FFC}" name="Cu" dataDxfId="5086" dataCellStyle="Porcentaje">
      <calculatedColumnFormula array="1">IF($A4="",0%,(_xlfn.XLOOKUP($A4,Tabla1[[#All],[ID]],Tabla1[[#All],[Cu]])))</calculatedColumnFormula>
    </tableColumn>
    <tableColumn id="23" xr3:uid="{E9549B23-9D0F-4B49-9E5C-91BA94540FA5}" name="Fe" dataDxfId="5085" dataCellStyle="Porcentaje">
      <calculatedColumnFormula array="1">IF($A4="",0%,(_xlfn.XLOOKUP($A4,Tabla1[[#All],[ID]],Tabla1[[#All],[Fe]])))</calculatedColumnFormula>
    </tableColumn>
    <tableColumn id="24" xr3:uid="{2CC97B87-8CAD-4EEA-B736-DA5FC320340A}" name="Mn" dataDxfId="5084" dataCellStyle="Porcentaje">
      <calculatedColumnFormula array="1">IF($A4="",0%,(_xlfn.XLOOKUP($A4,Tabla1[[#All],[ID]],Tabla1[[#All],[Mn]])))</calculatedColumnFormula>
    </tableColumn>
    <tableColumn id="25" xr3:uid="{1FD212C7-B23C-4ACB-912F-46EABFD19A35}" name="Mo" dataDxfId="5083" dataCellStyle="Porcentaje">
      <calculatedColumnFormula array="1">IF($A4="",0%,(_xlfn.XLOOKUP($A4,Tabla1[[#All],[ID]],Tabla1[[#All],[Mo]])))</calculatedColumnFormula>
    </tableColumn>
    <tableColumn id="26" xr3:uid="{2C7E6375-7BA4-4FBD-89D7-9AF13A60BED2}" name="SiO2" dataDxfId="5082" dataCellStyle="Porcentaje">
      <calculatedColumnFormula array="1">IF($A4="",0%,(_xlfn.XLOOKUP($A4,Tabla1[[#All],[ID]],Tabla1[[#All],[SiO2]])))</calculatedColumnFormula>
    </tableColumn>
    <tableColumn id="27" xr3:uid="{FF220E01-F285-4BAD-8E1E-A468FB5EE0F7}" name="Zn" dataDxfId="5081" dataCellStyle="Porcentaje">
      <calculatedColumnFormula array="1">IF($A4="",0%,(_xlfn.XLOOKUP($A4,Tabla1[[#All],[ID]],Tabla1[[#All],[Zn]])))</calculatedColumnFormula>
    </tableColumn>
    <tableColumn id="28" xr3:uid="{D4B8DF90-4D12-4C7E-9E71-CA41D18C1C50}" name="Na" dataDxfId="508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FDAD5A1-A0D4-4404-BF8E-7C5ECACCDE29}" name="Tabla210" displayName="Tabla210" ref="A3:W21" totalsRowShown="0" headerRowDxfId="5079" dataDxfId="5077" headerRowBorderDxfId="5078" tableBorderDxfId="5076" totalsRowBorderDxfId="5075" dataCellStyle="Porcentaje">
  <autoFilter ref="A3:W21" xr:uid="{62A12C63-74E9-484A-BEC8-31A82248B89B}"/>
  <tableColumns count="23">
    <tableColumn id="4" xr3:uid="{5F00C4AB-6C01-438F-8B43-05393C10759C}" name="MATERIA PRIMA" dataDxfId="5074"/>
    <tableColumn id="29" xr3:uid="{C20C4E1C-F7F1-4A65-8804-E6A877A8B1CB}" name="CANTIDAD" dataDxfId="5073"/>
    <tableColumn id="5" xr3:uid="{5E424EC1-993E-4E03-A466-A674D792D73F}" name="Q" dataDxfId="5072">
      <calculatedColumnFormula>IF(Tabla210[[#This Row],[CANTIDAD]]="",0%,Tabla210[[#This Row],[CANTIDAD]]/10)</calculatedColumnFormula>
    </tableColumn>
    <tableColumn id="9" xr3:uid="{E567B7F4-5F5A-4DF9-85DE-7BD28F9C14EE}" name="C" dataDxfId="5071" dataCellStyle="Porcentaje">
      <calculatedColumnFormula array="1">IF($A4="",0%,_xlfn.XLOOKUP($A4,Tabla1[[#All],[ID]],Tabla1[[#All],[C]]))</calculatedColumnFormula>
    </tableColumn>
    <tableColumn id="10" xr3:uid="{A4409F7E-5CE8-4339-92F6-4E7D2B6A72DA}" name="N" dataDxfId="5070" dataCellStyle="Porcentaje">
      <calculatedColumnFormula array="1">IF($A4="",0%,_xlfn.XLOOKUP($A4,Tabla1[[#All],[ID]],Tabla1[[#All],[N]]))</calculatedColumnFormula>
    </tableColumn>
    <tableColumn id="11" xr3:uid="{7339A9B7-0920-418E-85B9-8843CC4037DB}" name="N-NH4" dataDxfId="5069" dataCellStyle="Porcentaje">
      <calculatedColumnFormula array="1">IF($A4="",0%,(_xlfn.XLOOKUP($A4,Tabla1[[#All],[ID]],Tabla1[[#All],[N-NH4]])))</calculatedColumnFormula>
    </tableColumn>
    <tableColumn id="12" xr3:uid="{693DAB0A-99B5-4A88-B676-466ED57B7AEE}" name="N-NO3" dataDxfId="5068" dataCellStyle="Porcentaje">
      <calculatedColumnFormula array="1">IF($A4="",0%,(_xlfn.XLOOKUP($A4,Tabla1[[#All],[ID]],Tabla1[[#All],[N-NO3]])))</calculatedColumnFormula>
    </tableColumn>
    <tableColumn id="13" xr3:uid="{E37F67AA-2D7F-4675-80BB-D7568240EFCD}" name="N-org" dataDxfId="5067" dataCellStyle="Porcentaje">
      <calculatedColumnFormula array="1">IF($A4="",0%,(_xlfn.XLOOKUP($A4,Tabla1[[#All],[ID]],Tabla1[[#All],[N-org]])))</calculatedColumnFormula>
    </tableColumn>
    <tableColumn id="14" xr3:uid="{BFC0655B-B273-49FA-BF9C-765630AF9234}" name="N-ur" dataDxfId="5066" dataCellStyle="Porcentaje">
      <calculatedColumnFormula array="1">IF($A4="",0%,(_xlfn.XLOOKUP($A4,Tabla1[[#All],[ID]],Tabla1[[#All],[N-ur]])))</calculatedColumnFormula>
    </tableColumn>
    <tableColumn id="15" xr3:uid="{9E545D15-F742-41C0-AA02-FB47E2431A6B}" name="P" dataDxfId="5065" dataCellStyle="Porcentaje">
      <calculatedColumnFormula array="1">IF($A4="",0%,(_xlfn.XLOOKUP($A4,Tabla1[[#All],[ID]],Tabla1[[#All],[P]])))</calculatedColumnFormula>
    </tableColumn>
    <tableColumn id="16" xr3:uid="{68551D09-1F7B-4A70-A9C2-289BD98A4E29}" name="K" dataDxfId="5064" dataCellStyle="Porcentaje">
      <calculatedColumnFormula array="1">IF($A4="",0%,(_xlfn.XLOOKUP($A4,Tabla1[[#All],[ID]],Tabla1[[#All],[K]])))</calculatedColumnFormula>
    </tableColumn>
    <tableColumn id="17" xr3:uid="{BFBD7C57-E147-485F-9ECE-57DAB677ECC1}" name="CaO" dataDxfId="5063" dataCellStyle="Porcentaje">
      <calculatedColumnFormula array="1">IF($A4="",0%,(_xlfn.XLOOKUP($A4,Tabla1[[#All],[ID]],Tabla1[[#All],[CaO]])))</calculatedColumnFormula>
    </tableColumn>
    <tableColumn id="18" xr3:uid="{1535381F-3649-444B-BE8D-9D1CA941908D}" name="MgO" dataDxfId="5062" dataCellStyle="Porcentaje">
      <calculatedColumnFormula array="1">IF($A4="",0%,(_xlfn.XLOOKUP($A4,Tabla1[[#All],[ID]],Tabla1[[#All],[MgO]])))</calculatedColumnFormula>
    </tableColumn>
    <tableColumn id="19" xr3:uid="{FD118716-AFCB-4231-A14C-3A704D7799AE}" name="S" dataDxfId="5061" dataCellStyle="Porcentaje">
      <calculatedColumnFormula array="1">IF($A4="",0%,(_xlfn.XLOOKUP($A4,Tabla1[[#All],[ID]],Tabla1[[#All],[S]])))</calculatedColumnFormula>
    </tableColumn>
    <tableColumn id="20" xr3:uid="{7C6B51C1-7499-4AF4-B0E0-3B11A0D8A219}" name="B" dataDxfId="5060" dataCellStyle="Porcentaje">
      <calculatedColumnFormula array="1">IF($A4="",0%,(_xlfn.XLOOKUP($A4,Tabla1[[#All],[ID]],Tabla1[[#All],[B]])))</calculatedColumnFormula>
    </tableColumn>
    <tableColumn id="21" xr3:uid="{0EB5D57F-EAF5-41F7-A56C-5F420A1E3340}" name="Co" dataDxfId="5059" dataCellStyle="Porcentaje">
      <calculatedColumnFormula array="1">IF($A4="",0%,(_xlfn.XLOOKUP($A4,Tabla1[[#All],[ID]],Tabla1[[#All],[Co]])))</calculatedColumnFormula>
    </tableColumn>
    <tableColumn id="22" xr3:uid="{40769AC3-B3AA-45D4-905C-F3AC63052D9D}" name="Cu" dataDxfId="5058" dataCellStyle="Porcentaje">
      <calculatedColumnFormula array="1">IF($A4="",0%,(_xlfn.XLOOKUP($A4,Tabla1[[#All],[ID]],Tabla1[[#All],[Cu]])))</calculatedColumnFormula>
    </tableColumn>
    <tableColumn id="23" xr3:uid="{81BD44B8-5F9B-4F58-B349-3F230BDBA26F}" name="Fe" dataDxfId="5057" dataCellStyle="Porcentaje">
      <calculatedColumnFormula array="1">IF($A4="",0%,(_xlfn.XLOOKUP($A4,Tabla1[[#All],[ID]],Tabla1[[#All],[Fe]])))</calculatedColumnFormula>
    </tableColumn>
    <tableColumn id="24" xr3:uid="{E9B41E7D-B0D6-4BF3-A371-C8BE99132133}" name="Mn" dataDxfId="5056" dataCellStyle="Porcentaje">
      <calculatedColumnFormula array="1">IF($A4="",0%,(_xlfn.XLOOKUP($A4,Tabla1[[#All],[ID]],Tabla1[[#All],[Mn]])))</calculatedColumnFormula>
    </tableColumn>
    <tableColumn id="25" xr3:uid="{E0795BE1-2E93-4D07-8DBD-7212DBD635A0}" name="Mo" dataDxfId="5055" dataCellStyle="Porcentaje">
      <calculatedColumnFormula array="1">IF($A4="",0%,(_xlfn.XLOOKUP($A4,Tabla1[[#All],[ID]],Tabla1[[#All],[Mo]])))</calculatedColumnFormula>
    </tableColumn>
    <tableColumn id="26" xr3:uid="{E6A5BBBF-C77F-4202-B298-5AA0A5959F45}" name="SiO2" dataDxfId="5054" dataCellStyle="Porcentaje">
      <calculatedColumnFormula array="1">IF($A4="",0%,(_xlfn.XLOOKUP($A4,Tabla1[[#All],[ID]],Tabla1[[#All],[SiO2]])))</calculatedColumnFormula>
    </tableColumn>
    <tableColumn id="27" xr3:uid="{4A66CFA5-E6EF-40C5-B132-980A4F3FED04}" name="Zn" dataDxfId="5053" dataCellStyle="Porcentaje">
      <calculatedColumnFormula array="1">IF($A4="",0%,(_xlfn.XLOOKUP($A4,Tabla1[[#All],[ID]],Tabla1[[#All],[Zn]])))</calculatedColumnFormula>
    </tableColumn>
    <tableColumn id="28" xr3:uid="{E3B11D50-A0EE-4888-98CE-676CB37D845F}" name="Na" dataDxfId="505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89A9A60-0B9C-477A-A347-B2420ECC9CFD}" name="Tabla211" displayName="Tabla211" ref="A3:W21" totalsRowShown="0" headerRowDxfId="5051" dataDxfId="5049" headerRowBorderDxfId="5050" tableBorderDxfId="5048" totalsRowBorderDxfId="5047" dataCellStyle="Porcentaje">
  <autoFilter ref="A3:W21" xr:uid="{62A12C63-74E9-484A-BEC8-31A82248B89B}"/>
  <tableColumns count="23">
    <tableColumn id="4" xr3:uid="{78986A11-8EE7-48FF-BCA4-CB7EFF218C28}" name="MATERIA PRIMA" dataDxfId="5046"/>
    <tableColumn id="29" xr3:uid="{B1114CC6-4343-407F-A7B6-19FA6F7D67ED}" name="CANTIDAD" dataDxfId="5045"/>
    <tableColumn id="5" xr3:uid="{265D3B77-477C-42AF-9ABC-2582F943BF23}" name="Q" dataDxfId="5044">
      <calculatedColumnFormula>IF(Tabla211[[#This Row],[CANTIDAD]]="",0%,Tabla211[[#This Row],[CANTIDAD]]/10)</calculatedColumnFormula>
    </tableColumn>
    <tableColumn id="9" xr3:uid="{75567339-26D6-40E2-821B-E447FB841C3D}" name="C" dataDxfId="5043" dataCellStyle="Porcentaje">
      <calculatedColumnFormula array="1">IF($A4="",0%,_xlfn.XLOOKUP($A4,Tabla1[[#All],[ID]],Tabla1[[#All],[C]]))</calculatedColumnFormula>
    </tableColumn>
    <tableColumn id="10" xr3:uid="{8B4A441A-9812-430D-8575-306F5C36DBEC}" name="N" dataDxfId="5042" dataCellStyle="Porcentaje">
      <calculatedColumnFormula array="1">IF($A4="",0%,_xlfn.XLOOKUP($A4,Tabla1[[#All],[ID]],Tabla1[[#All],[N]]))</calculatedColumnFormula>
    </tableColumn>
    <tableColumn id="11" xr3:uid="{7042AE94-5205-4B58-9C8A-0DA0BDE9078C}" name="N-NH4" dataDxfId="5041" dataCellStyle="Porcentaje">
      <calculatedColumnFormula array="1">IF($A4="",0%,(_xlfn.XLOOKUP($A4,Tabla1[[#All],[ID]],Tabla1[[#All],[N-NH4]])))</calculatedColumnFormula>
    </tableColumn>
    <tableColumn id="12" xr3:uid="{93205939-D015-4D53-B789-32685C83724A}" name="N-NO3" dataDxfId="5040" dataCellStyle="Porcentaje">
      <calculatedColumnFormula array="1">IF($A4="",0%,(_xlfn.XLOOKUP($A4,Tabla1[[#All],[ID]],Tabla1[[#All],[N-NO3]])))</calculatedColumnFormula>
    </tableColumn>
    <tableColumn id="13" xr3:uid="{DB2D7D8F-DAEE-4A1C-93D9-6BD25528F63C}" name="N-org" dataDxfId="5039" dataCellStyle="Porcentaje">
      <calculatedColumnFormula array="1">IF($A4="",0%,(_xlfn.XLOOKUP($A4,Tabla1[[#All],[ID]],Tabla1[[#All],[N-org]])))</calculatedColumnFormula>
    </tableColumn>
    <tableColumn id="14" xr3:uid="{68D50BBA-E1CC-4130-AE73-1C9535A1BEBD}" name="N-ur" dataDxfId="5038" dataCellStyle="Porcentaje">
      <calculatedColumnFormula array="1">IF($A4="",0%,(_xlfn.XLOOKUP($A4,Tabla1[[#All],[ID]],Tabla1[[#All],[N-ur]])))</calculatedColumnFormula>
    </tableColumn>
    <tableColumn id="15" xr3:uid="{AC6537F3-2A29-4685-A9A8-06E58D8F636C}" name="P" dataDxfId="5037" dataCellStyle="Porcentaje">
      <calculatedColumnFormula array="1">IF($A4="",0%,(_xlfn.XLOOKUP($A4,Tabla1[[#All],[ID]],Tabla1[[#All],[P]])))</calculatedColumnFormula>
    </tableColumn>
    <tableColumn id="16" xr3:uid="{91DB750A-6F85-446E-A8AF-EB7D34627470}" name="K" dataDxfId="5036" dataCellStyle="Porcentaje">
      <calculatedColumnFormula array="1">IF($A4="",0%,(_xlfn.XLOOKUP($A4,Tabla1[[#All],[ID]],Tabla1[[#All],[K]])))</calculatedColumnFormula>
    </tableColumn>
    <tableColumn id="17" xr3:uid="{176D66B1-F3FC-465E-B16E-E5B1F1A9C41F}" name="CaO" dataDxfId="5035" dataCellStyle="Porcentaje">
      <calculatedColumnFormula array="1">IF($A4="",0%,(_xlfn.XLOOKUP($A4,Tabla1[[#All],[ID]],Tabla1[[#All],[CaO]])))</calculatedColumnFormula>
    </tableColumn>
    <tableColumn id="18" xr3:uid="{072CB57E-5D8E-4797-9524-A938AAB1DE24}" name="MgO" dataDxfId="5034" dataCellStyle="Porcentaje">
      <calculatedColumnFormula array="1">IF($A4="",0%,(_xlfn.XLOOKUP($A4,Tabla1[[#All],[ID]],Tabla1[[#All],[MgO]])))</calculatedColumnFormula>
    </tableColumn>
    <tableColumn id="19" xr3:uid="{42DEA67C-0845-43FB-8BF8-4BDEA2BEB9E3}" name="S" dataDxfId="5033" dataCellStyle="Porcentaje">
      <calculatedColumnFormula array="1">IF($A4="",0%,(_xlfn.XLOOKUP($A4,Tabla1[[#All],[ID]],Tabla1[[#All],[S]])))</calculatedColumnFormula>
    </tableColumn>
    <tableColumn id="20" xr3:uid="{27F9822C-6051-411E-A770-DD0405F56135}" name="B" dataDxfId="5032" dataCellStyle="Porcentaje">
      <calculatedColumnFormula array="1">IF($A4="",0%,(_xlfn.XLOOKUP($A4,Tabla1[[#All],[ID]],Tabla1[[#All],[B]])))</calculatedColumnFormula>
    </tableColumn>
    <tableColumn id="21" xr3:uid="{ECF52FA6-ECCF-4B33-93D9-E9FCF92AAB11}" name="Co" dataDxfId="5031" dataCellStyle="Porcentaje">
      <calculatedColumnFormula array="1">IF($A4="",0%,(_xlfn.XLOOKUP($A4,Tabla1[[#All],[ID]],Tabla1[[#All],[Co]])))</calculatedColumnFormula>
    </tableColumn>
    <tableColumn id="22" xr3:uid="{CA4F7B47-55AC-42F1-B66F-17DA7D8EB6C8}" name="Cu" dataDxfId="5030" dataCellStyle="Porcentaje">
      <calculatedColumnFormula array="1">IF($A4="",0%,(_xlfn.XLOOKUP($A4,Tabla1[[#All],[ID]],Tabla1[[#All],[Cu]])))</calculatedColumnFormula>
    </tableColumn>
    <tableColumn id="23" xr3:uid="{36066121-868F-4F6B-B9C4-5902D0A61243}" name="Fe" dataDxfId="5029" dataCellStyle="Porcentaje">
      <calculatedColumnFormula array="1">IF($A4="",0%,(_xlfn.XLOOKUP($A4,Tabla1[[#All],[ID]],Tabla1[[#All],[Fe]])))</calculatedColumnFormula>
    </tableColumn>
    <tableColumn id="24" xr3:uid="{7C40844D-5FF7-4612-827C-E4E349CBB2F6}" name="Mn" dataDxfId="5028" dataCellStyle="Porcentaje">
      <calculatedColumnFormula array="1">IF($A4="",0%,(_xlfn.XLOOKUP($A4,Tabla1[[#All],[ID]],Tabla1[[#All],[Mn]])))</calculatedColumnFormula>
    </tableColumn>
    <tableColumn id="25" xr3:uid="{F5C35717-7C5B-4C44-B936-F41F99D8BB8C}" name="Mo" dataDxfId="5027" dataCellStyle="Porcentaje">
      <calculatedColumnFormula array="1">IF($A4="",0%,(_xlfn.XLOOKUP($A4,Tabla1[[#All],[ID]],Tabla1[[#All],[Mo]])))</calculatedColumnFormula>
    </tableColumn>
    <tableColumn id="26" xr3:uid="{DD8ABDF6-00B6-4412-8040-4402B7523BAC}" name="SiO2" dataDxfId="5026" dataCellStyle="Porcentaje">
      <calculatedColumnFormula array="1">IF($A4="",0%,(_xlfn.XLOOKUP($A4,Tabla1[[#All],[ID]],Tabla1[[#All],[SiO2]])))</calculatedColumnFormula>
    </tableColumn>
    <tableColumn id="27" xr3:uid="{F7D7BAFE-B129-44ED-AD3C-481B52E3DEE1}" name="Zn" dataDxfId="5025" dataCellStyle="Porcentaje">
      <calculatedColumnFormula array="1">IF($A4="",0%,(_xlfn.XLOOKUP($A4,Tabla1[[#All],[ID]],Tabla1[[#All],[Zn]])))</calculatedColumnFormula>
    </tableColumn>
    <tableColumn id="28" xr3:uid="{947B05BB-6981-4B36-A8F4-40824B3DFE8B}" name="Na" dataDxfId="5024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5EA34BD-8877-4759-9546-8B8B9B1E79C0}" name="Tabla212" displayName="Tabla212" ref="A3:W21" totalsRowShown="0" headerRowDxfId="5023" dataDxfId="5021" headerRowBorderDxfId="5022" tableBorderDxfId="5020" totalsRowBorderDxfId="5019" dataCellStyle="Porcentaje">
  <autoFilter ref="A3:W21" xr:uid="{62A12C63-74E9-484A-BEC8-31A82248B89B}"/>
  <tableColumns count="23">
    <tableColumn id="4" xr3:uid="{ECFDADC6-745C-4D36-ADF0-5F462F191951}" name="MATERIA PRIMA" dataDxfId="5018"/>
    <tableColumn id="29" xr3:uid="{211D9C4A-F2F3-49DA-92DE-23929E51A99C}" name="CANTIDAD" dataDxfId="5017"/>
    <tableColumn id="5" xr3:uid="{EA8ACF4E-DAD4-4955-A7D1-17BBDAA0D362}" name="Q" dataDxfId="5016">
      <calculatedColumnFormula>IF(Tabla212[[#This Row],[CANTIDAD]]="",0%,Tabla212[[#This Row],[CANTIDAD]]/10)</calculatedColumnFormula>
    </tableColumn>
    <tableColumn id="9" xr3:uid="{FC3623B0-3FD3-4FFD-B3D1-E0E6AB870D85}" name="C" dataDxfId="5015" dataCellStyle="Porcentaje">
      <calculatedColumnFormula array="1">IF($A4="",0%,_xlfn.XLOOKUP($A4,Tabla1[[#All],[ID]],Tabla1[[#All],[C]]))</calculatedColumnFormula>
    </tableColumn>
    <tableColumn id="10" xr3:uid="{DF7EB42A-982A-4D82-8811-43902843A923}" name="N" dataDxfId="5014" dataCellStyle="Porcentaje">
      <calculatedColumnFormula array="1">IF($A4="",0%,_xlfn.XLOOKUP($A4,Tabla1[[#All],[ID]],Tabla1[[#All],[N]]))</calculatedColumnFormula>
    </tableColumn>
    <tableColumn id="11" xr3:uid="{9E487C48-D52A-432E-94B9-2535C4A681E9}" name="N-NH4" dataDxfId="5013" dataCellStyle="Porcentaje">
      <calculatedColumnFormula array="1">IF($A4="",0%,(_xlfn.XLOOKUP($A4,Tabla1[[#All],[ID]],Tabla1[[#All],[N-NH4]])))</calculatedColumnFormula>
    </tableColumn>
    <tableColumn id="12" xr3:uid="{CF1A1EA0-10C2-4F3A-B90C-A14D0376F1F0}" name="N-NO3" dataDxfId="5012" dataCellStyle="Porcentaje">
      <calculatedColumnFormula array="1">IF($A4="",0%,(_xlfn.XLOOKUP($A4,Tabla1[[#All],[ID]],Tabla1[[#All],[N-NO3]])))</calculatedColumnFormula>
    </tableColumn>
    <tableColumn id="13" xr3:uid="{DD50DFBB-D01F-4841-A858-AF7D3AE71E11}" name="N-org" dataDxfId="5011" dataCellStyle="Porcentaje">
      <calculatedColumnFormula array="1">IF($A4="",0%,(_xlfn.XLOOKUP($A4,Tabla1[[#All],[ID]],Tabla1[[#All],[N-org]])))</calculatedColumnFormula>
    </tableColumn>
    <tableColumn id="14" xr3:uid="{DDFA6203-9BAE-4C76-89F3-7698B81333A2}" name="N-ur" dataDxfId="5010" dataCellStyle="Porcentaje">
      <calculatedColumnFormula array="1">IF($A4="",0%,(_xlfn.XLOOKUP($A4,Tabla1[[#All],[ID]],Tabla1[[#All],[N-ur]])))</calculatedColumnFormula>
    </tableColumn>
    <tableColumn id="15" xr3:uid="{34B9C76E-1E36-4B46-8FEB-C0B6D9B35CB6}" name="P" dataDxfId="5009" dataCellStyle="Porcentaje">
      <calculatedColumnFormula array="1">IF($A4="",0%,(_xlfn.XLOOKUP($A4,Tabla1[[#All],[ID]],Tabla1[[#All],[P]])))</calculatedColumnFormula>
    </tableColumn>
    <tableColumn id="16" xr3:uid="{851FC914-331A-4717-8991-02104015380A}" name="K" dataDxfId="5008" dataCellStyle="Porcentaje">
      <calculatedColumnFormula array="1">IF($A4="",0%,(_xlfn.XLOOKUP($A4,Tabla1[[#All],[ID]],Tabla1[[#All],[K]])))</calculatedColumnFormula>
    </tableColumn>
    <tableColumn id="17" xr3:uid="{43DCCA3B-0E51-4B92-8C88-46292B180733}" name="CaO" dataDxfId="5007" dataCellStyle="Porcentaje">
      <calculatedColumnFormula array="1">IF($A4="",0%,(_xlfn.XLOOKUP($A4,Tabla1[[#All],[ID]],Tabla1[[#All],[CaO]])))</calculatedColumnFormula>
    </tableColumn>
    <tableColumn id="18" xr3:uid="{5CB5E52E-55A0-4F25-908F-5922A8CC90A2}" name="MgO" dataDxfId="5006" dataCellStyle="Porcentaje">
      <calculatedColumnFormula array="1">IF($A4="",0%,(_xlfn.XLOOKUP($A4,Tabla1[[#All],[ID]],Tabla1[[#All],[MgO]])))</calculatedColumnFormula>
    </tableColumn>
    <tableColumn id="19" xr3:uid="{0435CDCC-FA02-4215-A8CA-0AAEE58D896B}" name="S" dataDxfId="5005" dataCellStyle="Porcentaje">
      <calculatedColumnFormula array="1">IF($A4="",0%,(_xlfn.XLOOKUP($A4,Tabla1[[#All],[ID]],Tabla1[[#All],[S]])))</calculatedColumnFormula>
    </tableColumn>
    <tableColumn id="20" xr3:uid="{D579958E-D86D-4B2F-A8F2-D8FE07AD4772}" name="B" dataDxfId="5004" dataCellStyle="Porcentaje">
      <calculatedColumnFormula array="1">IF($A4="",0%,(_xlfn.XLOOKUP($A4,Tabla1[[#All],[ID]],Tabla1[[#All],[B]])))</calculatedColumnFormula>
    </tableColumn>
    <tableColumn id="21" xr3:uid="{C91520F4-9B14-49B9-9E8D-D482025F0995}" name="Co" dataDxfId="5003" dataCellStyle="Porcentaje">
      <calculatedColumnFormula array="1">IF($A4="",0%,(_xlfn.XLOOKUP($A4,Tabla1[[#All],[ID]],Tabla1[[#All],[Co]])))</calculatedColumnFormula>
    </tableColumn>
    <tableColumn id="22" xr3:uid="{7DDABA88-41EE-42E9-9835-16069D7CD344}" name="Cu" dataDxfId="5002" dataCellStyle="Porcentaje">
      <calculatedColumnFormula array="1">IF($A4="",0%,(_xlfn.XLOOKUP($A4,Tabla1[[#All],[ID]],Tabla1[[#All],[Cu]])))</calculatedColumnFormula>
    </tableColumn>
    <tableColumn id="23" xr3:uid="{64CFE2CD-EE97-431C-923C-A6C32E2BC736}" name="Fe" dataDxfId="5001" dataCellStyle="Porcentaje">
      <calculatedColumnFormula array="1">IF($A4="",0%,(_xlfn.XLOOKUP($A4,Tabla1[[#All],[ID]],Tabla1[[#All],[Fe]])))</calculatedColumnFormula>
    </tableColumn>
    <tableColumn id="24" xr3:uid="{F9DCB0E5-566D-40AA-8847-84D9C6C38127}" name="Mn" dataDxfId="5000" dataCellStyle="Porcentaje">
      <calculatedColumnFormula array="1">IF($A4="",0%,(_xlfn.XLOOKUP($A4,Tabla1[[#All],[ID]],Tabla1[[#All],[Mn]])))</calculatedColumnFormula>
    </tableColumn>
    <tableColumn id="25" xr3:uid="{2A7F7D7A-03D3-4005-A222-14D009671A23}" name="Mo" dataDxfId="4999" dataCellStyle="Porcentaje">
      <calculatedColumnFormula array="1">IF($A4="",0%,(_xlfn.XLOOKUP($A4,Tabla1[[#All],[ID]],Tabla1[[#All],[Mo]])))</calculatedColumnFormula>
    </tableColumn>
    <tableColumn id="26" xr3:uid="{D7A339E6-F69B-449B-BF41-92543FF0B6E6}" name="SiO2" dataDxfId="4998" dataCellStyle="Porcentaje">
      <calculatedColumnFormula array="1">IF($A4="",0%,(_xlfn.XLOOKUP($A4,Tabla1[[#All],[ID]],Tabla1[[#All],[SiO2]])))</calculatedColumnFormula>
    </tableColumn>
    <tableColumn id="27" xr3:uid="{C6C5FD30-A48C-4AE3-824E-C9FF1D5CC199}" name="Zn" dataDxfId="4997" dataCellStyle="Porcentaje">
      <calculatedColumnFormula array="1">IF($A4="",0%,(_xlfn.XLOOKUP($A4,Tabla1[[#All],[ID]],Tabla1[[#All],[Zn]])))</calculatedColumnFormula>
    </tableColumn>
    <tableColumn id="28" xr3:uid="{9510D1BA-E808-4E4D-9A40-90214BD46957}" name="Na" dataDxfId="4996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55D4B29-EF05-487A-B8AF-73C39647C285}" name="Tabla213" displayName="Tabla213" ref="A3:W21" totalsRowShown="0" headerRowDxfId="4995" dataDxfId="4993" headerRowBorderDxfId="4994" tableBorderDxfId="4992" totalsRowBorderDxfId="4991" dataCellStyle="Porcentaje">
  <autoFilter ref="A3:W21" xr:uid="{62A12C63-74E9-484A-BEC8-31A82248B89B}"/>
  <tableColumns count="23">
    <tableColumn id="4" xr3:uid="{98251B91-48CA-43D3-B1A8-E929D78629A6}" name="MATERIA PRIMA" dataDxfId="4990"/>
    <tableColumn id="29" xr3:uid="{5B51C223-E91E-4986-AE6C-D7404A999864}" name="CANTIDAD" dataDxfId="4989"/>
    <tableColumn id="5" xr3:uid="{CA2FF4C6-3D7A-4DDE-B8AF-2DC99BF90E78}" name="Q" dataDxfId="4988">
      <calculatedColumnFormula>IF(Tabla213[[#This Row],[CANTIDAD]]="",0%,Tabla213[[#This Row],[CANTIDAD]]/10)</calculatedColumnFormula>
    </tableColumn>
    <tableColumn id="9" xr3:uid="{9710DAD6-30E4-4EDB-909E-B797EAF23083}" name="C" dataDxfId="4987" dataCellStyle="Porcentaje">
      <calculatedColumnFormula array="1">IF($A4="",0%,_xlfn.XLOOKUP($A4,Tabla1[[#All],[ID]],Tabla1[[#All],[C]]))</calculatedColumnFormula>
    </tableColumn>
    <tableColumn id="10" xr3:uid="{02511317-09FE-4659-BE8C-890A03D3B309}" name="N" dataDxfId="4986" dataCellStyle="Porcentaje">
      <calculatedColumnFormula array="1">IF($A4="",0%,_xlfn.XLOOKUP($A4,Tabla1[[#All],[ID]],Tabla1[[#All],[N]]))</calculatedColumnFormula>
    </tableColumn>
    <tableColumn id="11" xr3:uid="{5888D581-9A96-4CC4-9234-7ED34F16DF12}" name="N-NH4" dataDxfId="4985" dataCellStyle="Porcentaje">
      <calculatedColumnFormula array="1">IF($A4="",0%,(_xlfn.XLOOKUP($A4,Tabla1[[#All],[ID]],Tabla1[[#All],[N-NH4]])))</calculatedColumnFormula>
    </tableColumn>
    <tableColumn id="12" xr3:uid="{A8FDEA09-BD31-4241-BA0F-4F3441939D78}" name="N-NO3" dataDxfId="4984" dataCellStyle="Porcentaje">
      <calculatedColumnFormula array="1">IF($A4="",0%,(_xlfn.XLOOKUP($A4,Tabla1[[#All],[ID]],Tabla1[[#All],[N-NO3]])))</calculatedColumnFormula>
    </tableColumn>
    <tableColumn id="13" xr3:uid="{D5EAEA3C-9B6D-4733-AC00-B40CA335A648}" name="N-org" dataDxfId="4983" dataCellStyle="Porcentaje">
      <calculatedColumnFormula array="1">IF($A4="",0%,(_xlfn.XLOOKUP($A4,Tabla1[[#All],[ID]],Tabla1[[#All],[N-org]])))</calculatedColumnFormula>
    </tableColumn>
    <tableColumn id="14" xr3:uid="{EABCF10E-D94E-4C0E-84DB-F797D4D028ED}" name="N-ur" dataDxfId="4982" dataCellStyle="Porcentaje">
      <calculatedColumnFormula array="1">IF($A4="",0%,(_xlfn.XLOOKUP($A4,Tabla1[[#All],[ID]],Tabla1[[#All],[N-ur]])))</calculatedColumnFormula>
    </tableColumn>
    <tableColumn id="15" xr3:uid="{83F43E01-6438-4746-BF71-8A35DF837D02}" name="P" dataDxfId="4981" dataCellStyle="Porcentaje">
      <calculatedColumnFormula array="1">IF($A4="",0%,(_xlfn.XLOOKUP($A4,Tabla1[[#All],[ID]],Tabla1[[#All],[P]])))</calculatedColumnFormula>
    </tableColumn>
    <tableColumn id="16" xr3:uid="{60A5DCDE-A0BC-4576-B901-936865558F5A}" name="K" dataDxfId="4980" dataCellStyle="Porcentaje">
      <calculatedColumnFormula array="1">IF($A4="",0%,(_xlfn.XLOOKUP($A4,Tabla1[[#All],[ID]],Tabla1[[#All],[K]])))</calculatedColumnFormula>
    </tableColumn>
    <tableColumn id="17" xr3:uid="{C1A0F17B-CC41-4223-A5AE-829590C0E048}" name="CaO" dataDxfId="4979" dataCellStyle="Porcentaje">
      <calculatedColumnFormula array="1">IF($A4="",0%,(_xlfn.XLOOKUP($A4,Tabla1[[#All],[ID]],Tabla1[[#All],[CaO]])))</calculatedColumnFormula>
    </tableColumn>
    <tableColumn id="18" xr3:uid="{771F8F41-29CC-4CA2-A997-8921E3B885B8}" name="MgO" dataDxfId="4978" dataCellStyle="Porcentaje">
      <calculatedColumnFormula array="1">IF($A4="",0%,(_xlfn.XLOOKUP($A4,Tabla1[[#All],[ID]],Tabla1[[#All],[MgO]])))</calculatedColumnFormula>
    </tableColumn>
    <tableColumn id="19" xr3:uid="{233AC1C3-C374-4D82-B6E3-6104D302B2AD}" name="S" dataDxfId="4977" dataCellStyle="Porcentaje">
      <calculatedColumnFormula array="1">IF($A4="",0%,(_xlfn.XLOOKUP($A4,Tabla1[[#All],[ID]],Tabla1[[#All],[S]])))</calculatedColumnFormula>
    </tableColumn>
    <tableColumn id="20" xr3:uid="{666BC4B6-7FB0-4D46-9959-FF9C6B3100DF}" name="B" dataDxfId="4976" dataCellStyle="Porcentaje">
      <calculatedColumnFormula array="1">IF($A4="",0%,(_xlfn.XLOOKUP($A4,Tabla1[[#All],[ID]],Tabla1[[#All],[B]])))</calculatedColumnFormula>
    </tableColumn>
    <tableColumn id="21" xr3:uid="{537DE764-E1DB-4566-AE12-0466539E067E}" name="Co" dataDxfId="4975" dataCellStyle="Porcentaje">
      <calculatedColumnFormula array="1">IF($A4="",0%,(_xlfn.XLOOKUP($A4,Tabla1[[#All],[ID]],Tabla1[[#All],[Co]])))</calculatedColumnFormula>
    </tableColumn>
    <tableColumn id="22" xr3:uid="{9C0CAFED-7C34-4D3C-8435-98388FDEF1BF}" name="Cu" dataDxfId="4974" dataCellStyle="Porcentaje">
      <calculatedColumnFormula array="1">IF($A4="",0%,(_xlfn.XLOOKUP($A4,Tabla1[[#All],[ID]],Tabla1[[#All],[Cu]])))</calculatedColumnFormula>
    </tableColumn>
    <tableColumn id="23" xr3:uid="{739A3CEE-FA3D-4759-BB67-3C3020AA8A50}" name="Fe" dataDxfId="4973" dataCellStyle="Porcentaje">
      <calculatedColumnFormula array="1">IF($A4="",0%,(_xlfn.XLOOKUP($A4,Tabla1[[#All],[ID]],Tabla1[[#All],[Fe]])))</calculatedColumnFormula>
    </tableColumn>
    <tableColumn id="24" xr3:uid="{FD57BE2C-E526-4135-8158-16573C7C35A4}" name="Mn" dataDxfId="4972" dataCellStyle="Porcentaje">
      <calculatedColumnFormula array="1">IF($A4="",0%,(_xlfn.XLOOKUP($A4,Tabla1[[#All],[ID]],Tabla1[[#All],[Mn]])))</calculatedColumnFormula>
    </tableColumn>
    <tableColumn id="25" xr3:uid="{D9661594-20FA-4740-B96F-18E26FE45854}" name="Mo" dataDxfId="4971" dataCellStyle="Porcentaje">
      <calculatedColumnFormula array="1">IF($A4="",0%,(_xlfn.XLOOKUP($A4,Tabla1[[#All],[ID]],Tabla1[[#All],[Mo]])))</calculatedColumnFormula>
    </tableColumn>
    <tableColumn id="26" xr3:uid="{D4B370AD-4165-4F2F-9FAC-AA37AA8AF7CF}" name="SiO2" dataDxfId="4970" dataCellStyle="Porcentaje">
      <calculatedColumnFormula array="1">IF($A4="",0%,(_xlfn.XLOOKUP($A4,Tabla1[[#All],[ID]],Tabla1[[#All],[SiO2]])))</calculatedColumnFormula>
    </tableColumn>
    <tableColumn id="27" xr3:uid="{F697F08A-BBBD-474F-9533-DBC6E73F15B0}" name="Zn" dataDxfId="4969" dataCellStyle="Porcentaje">
      <calculatedColumnFormula array="1">IF($A4="",0%,(_xlfn.XLOOKUP($A4,Tabla1[[#All],[ID]],Tabla1[[#All],[Zn]])))</calculatedColumnFormula>
    </tableColumn>
    <tableColumn id="28" xr3:uid="{4899798A-517F-414C-BDC4-11EF0F3E81B4}" name="Na" dataDxfId="4968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04E7D1FD-5D63-4A12-8149-F8264B4E1640}" name="Tabla262" displayName="Tabla262" ref="A3:W21" totalsRowShown="0" headerRowDxfId="4967" dataDxfId="4965" headerRowBorderDxfId="4966" tableBorderDxfId="4964" totalsRowBorderDxfId="4963" dataCellStyle="Porcentaje">
  <autoFilter ref="A3:W21" xr:uid="{62A12C63-74E9-484A-BEC8-31A82248B89B}"/>
  <tableColumns count="23">
    <tableColumn id="4" xr3:uid="{A694061F-71F1-4846-A734-D1348D09A35C}" name="MATERIA PRIMA" dataDxfId="4962"/>
    <tableColumn id="29" xr3:uid="{922E4FBF-C1BC-4662-8F37-3E26F92795D9}" name="CANTIDAD" dataDxfId="4961"/>
    <tableColumn id="5" xr3:uid="{9AB18864-DF84-409F-9F75-7E7DAE63D517}" name="Q" dataDxfId="4960">
      <calculatedColumnFormula>IF(Tabla262[[#This Row],[CANTIDAD]]="",0%,Tabla262[[#This Row],[CANTIDAD]]/10)</calculatedColumnFormula>
    </tableColumn>
    <tableColumn id="9" xr3:uid="{F001700E-5154-4532-B02E-155AF14BD829}" name="C" dataDxfId="4959" dataCellStyle="Porcentaje">
      <calculatedColumnFormula array="1">IF($A4="",0%,_xlfn.XLOOKUP($A4,Tabla1[[#All],[ID]],Tabla1[[#All],[C]]))</calculatedColumnFormula>
    </tableColumn>
    <tableColumn id="10" xr3:uid="{2ED15DE3-6732-428E-BB20-EEC2AE831D91}" name="N" dataDxfId="4958" dataCellStyle="Porcentaje">
      <calculatedColumnFormula array="1">IF($A4="",0%,_xlfn.XLOOKUP($A4,Tabla1[[#All],[ID]],Tabla1[[#All],[N]]))</calculatedColumnFormula>
    </tableColumn>
    <tableColumn id="11" xr3:uid="{1512D1F5-6AC4-483B-ADFE-C4355499DD94}" name="N-NH4" dataDxfId="4957" dataCellStyle="Porcentaje">
      <calculatedColumnFormula array="1">IF($A4="",0%,(_xlfn.XLOOKUP($A4,Tabla1[[#All],[ID]],Tabla1[[#All],[N-NH4]])))</calculatedColumnFormula>
    </tableColumn>
    <tableColumn id="12" xr3:uid="{8F3E5978-A69A-44AC-9CCF-2F8FB1C35CF9}" name="N-NO3" dataDxfId="4956" dataCellStyle="Porcentaje">
      <calculatedColumnFormula array="1">IF($A4="",0%,(_xlfn.XLOOKUP($A4,Tabla1[[#All],[ID]],Tabla1[[#All],[N-NO3]])))</calculatedColumnFormula>
    </tableColumn>
    <tableColumn id="13" xr3:uid="{F205EAA6-F781-46C5-B53D-FE737FB533DF}" name="N-org" dataDxfId="4955" dataCellStyle="Porcentaje">
      <calculatedColumnFormula array="1">IF($A4="",0%,(_xlfn.XLOOKUP($A4,Tabla1[[#All],[ID]],Tabla1[[#All],[N-org]])))</calculatedColumnFormula>
    </tableColumn>
    <tableColumn id="14" xr3:uid="{AC43628F-C942-4E17-A774-C910CD63F934}" name="N-ur" dataDxfId="4954" dataCellStyle="Porcentaje">
      <calculatedColumnFormula array="1">IF($A4="",0%,(_xlfn.XLOOKUP($A4,Tabla1[[#All],[ID]],Tabla1[[#All],[N-ur]])))</calculatedColumnFormula>
    </tableColumn>
    <tableColumn id="15" xr3:uid="{3AAD9F07-F680-4F79-9B54-583AA6453FE2}" name="P" dataDxfId="4953" dataCellStyle="Porcentaje">
      <calculatedColumnFormula array="1">IF($A4="",0%,(_xlfn.XLOOKUP($A4,Tabla1[[#All],[ID]],Tabla1[[#All],[P]])))</calculatedColumnFormula>
    </tableColumn>
    <tableColumn id="16" xr3:uid="{F964E423-7D26-49D1-B672-E5E662A50730}" name="K" dataDxfId="4952" dataCellStyle="Porcentaje">
      <calculatedColumnFormula array="1">IF($A4="",0%,(_xlfn.XLOOKUP($A4,Tabla1[[#All],[ID]],Tabla1[[#All],[K]])))</calculatedColumnFormula>
    </tableColumn>
    <tableColumn id="17" xr3:uid="{2161234E-141C-4F19-9424-42FA675589D3}" name="CaO" dataDxfId="4951" dataCellStyle="Porcentaje">
      <calculatedColumnFormula array="1">IF($A4="",0%,(_xlfn.XLOOKUP($A4,Tabla1[[#All],[ID]],Tabla1[[#All],[CaO]])))</calculatedColumnFormula>
    </tableColumn>
    <tableColumn id="18" xr3:uid="{AFFF22E3-9190-42D6-9AA0-32203964B50E}" name="MgO" dataDxfId="4950" dataCellStyle="Porcentaje">
      <calculatedColumnFormula array="1">IF($A4="",0%,(_xlfn.XLOOKUP($A4,Tabla1[[#All],[ID]],Tabla1[[#All],[MgO]])))</calculatedColumnFormula>
    </tableColumn>
    <tableColumn id="19" xr3:uid="{A01D5BBD-380F-4522-B4AD-AD8180B95165}" name="S" dataDxfId="4949" dataCellStyle="Porcentaje">
      <calculatedColumnFormula array="1">IF($A4="",0%,(_xlfn.XLOOKUP($A4,Tabla1[[#All],[ID]],Tabla1[[#All],[S]])))</calculatedColumnFormula>
    </tableColumn>
    <tableColumn id="20" xr3:uid="{DCEA9B34-2C32-474B-BAD3-CE955B5A4EFB}" name="B" dataDxfId="4948" dataCellStyle="Porcentaje">
      <calculatedColumnFormula array="1">IF($A4="",0%,(_xlfn.XLOOKUP($A4,Tabla1[[#All],[ID]],Tabla1[[#All],[B]])))</calculatedColumnFormula>
    </tableColumn>
    <tableColumn id="21" xr3:uid="{B0581776-324B-411A-845A-F3C10DD0ABFC}" name="Co" dataDxfId="4947" dataCellStyle="Porcentaje">
      <calculatedColumnFormula array="1">IF($A4="",0%,(_xlfn.XLOOKUP($A4,Tabla1[[#All],[ID]],Tabla1[[#All],[Co]])))</calculatedColumnFormula>
    </tableColumn>
    <tableColumn id="22" xr3:uid="{E345B633-ED27-4B03-A536-47CD36F569C3}" name="Cu" dataDxfId="4946" dataCellStyle="Porcentaje">
      <calculatedColumnFormula array="1">IF($A4="",0%,(_xlfn.XLOOKUP($A4,Tabla1[[#All],[ID]],Tabla1[[#All],[Cu]])))</calculatedColumnFormula>
    </tableColumn>
    <tableColumn id="23" xr3:uid="{63C8D52D-6457-48BA-95A7-0A6E00B12EB5}" name="Fe" dataDxfId="4945" dataCellStyle="Porcentaje">
      <calculatedColumnFormula array="1">IF($A4="",0%,(_xlfn.XLOOKUP($A4,Tabla1[[#All],[ID]],Tabla1[[#All],[Fe]])))</calculatedColumnFormula>
    </tableColumn>
    <tableColumn id="24" xr3:uid="{0235B929-99FF-40BD-BFBC-A136FEE920AA}" name="Mn" dataDxfId="4944" dataCellStyle="Porcentaje">
      <calculatedColumnFormula array="1">IF($A4="",0%,(_xlfn.XLOOKUP($A4,Tabla1[[#All],[ID]],Tabla1[[#All],[Mn]])))</calculatedColumnFormula>
    </tableColumn>
    <tableColumn id="25" xr3:uid="{9C7A4012-2D60-4002-BFE7-D5F0A9EC8B65}" name="Mo" dataDxfId="4943" dataCellStyle="Porcentaje">
      <calculatedColumnFormula array="1">IF($A4="",0%,(_xlfn.XLOOKUP($A4,Tabla1[[#All],[ID]],Tabla1[[#All],[Mo]])))</calculatedColumnFormula>
    </tableColumn>
    <tableColumn id="26" xr3:uid="{B599AF2A-1EC6-493A-86B9-E748B15E15D5}" name="SiO2" dataDxfId="4942" dataCellStyle="Porcentaje">
      <calculatedColumnFormula array="1">IF($A4="",0%,(_xlfn.XLOOKUP($A4,Tabla1[[#All],[ID]],Tabla1[[#All],[SiO2]])))</calculatedColumnFormula>
    </tableColumn>
    <tableColumn id="27" xr3:uid="{5DE917AE-82D8-4974-B7FB-6FFEF0D24BEA}" name="Zn" dataDxfId="4941" dataCellStyle="Porcentaje">
      <calculatedColumnFormula array="1">IF($A4="",0%,(_xlfn.XLOOKUP($A4,Tabla1[[#All],[ID]],Tabla1[[#All],[Zn]])))</calculatedColumnFormula>
    </tableColumn>
    <tableColumn id="28" xr3:uid="{E7D429C0-1BB9-4D99-A575-82F252046A6B}" name="Na" dataDxfId="494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E134412-39D2-40A1-98F2-5132667DB36C}" name="Tabla214" displayName="Tabla214" ref="A3:W21" totalsRowShown="0" headerRowDxfId="4939" dataDxfId="4937" headerRowBorderDxfId="4938" tableBorderDxfId="4936" totalsRowBorderDxfId="4935" dataCellStyle="Porcentaje">
  <autoFilter ref="A3:W21" xr:uid="{62A12C63-74E9-484A-BEC8-31A82248B89B}"/>
  <tableColumns count="23">
    <tableColumn id="4" xr3:uid="{A043CB2F-1F91-41E2-ABFC-067BC66952D7}" name="MATERIA PRIMA" dataDxfId="4934"/>
    <tableColumn id="29" xr3:uid="{1BF865B1-C569-4BEC-843B-1EBA319531F6}" name="CANTIDAD" dataDxfId="4933"/>
    <tableColumn id="5" xr3:uid="{D5C0CE39-E90B-4324-8231-67CB2CEF7095}" name="Q" dataDxfId="4932">
      <calculatedColumnFormula>IF(Tabla214[[#This Row],[CANTIDAD]]="",0%,Tabla214[[#This Row],[CANTIDAD]]/10)</calculatedColumnFormula>
    </tableColumn>
    <tableColumn id="9" xr3:uid="{8CBDA99B-6AAC-4547-A985-AECA5D8E371D}" name="C" dataDxfId="4931" dataCellStyle="Porcentaje">
      <calculatedColumnFormula array="1">IF($A4="",0%,_xlfn.XLOOKUP($A4,Tabla1[[#All],[ID]],Tabla1[[#All],[C]]))</calculatedColumnFormula>
    </tableColumn>
    <tableColumn id="10" xr3:uid="{71670F10-DDC6-49CA-B2F1-ADA978D824F6}" name="N" dataDxfId="4930" dataCellStyle="Porcentaje">
      <calculatedColumnFormula array="1">IF($A4="",0%,_xlfn.XLOOKUP($A4,Tabla1[[#All],[ID]],Tabla1[[#All],[N]]))</calculatedColumnFormula>
    </tableColumn>
    <tableColumn id="11" xr3:uid="{17ADC989-FD50-4847-8FA8-602F78D73CEB}" name="N-NH4" dataDxfId="4929" dataCellStyle="Porcentaje">
      <calculatedColumnFormula array="1">IF($A4="",0%,(_xlfn.XLOOKUP($A4,Tabla1[[#All],[ID]],Tabla1[[#All],[N-NH4]])))</calculatedColumnFormula>
    </tableColumn>
    <tableColumn id="12" xr3:uid="{557D140C-61A4-4C75-AADC-A4DC35055D73}" name="N-NO3" dataDxfId="4928" dataCellStyle="Porcentaje">
      <calculatedColumnFormula array="1">IF($A4="",0%,(_xlfn.XLOOKUP($A4,Tabla1[[#All],[ID]],Tabla1[[#All],[N-NO3]])))</calculatedColumnFormula>
    </tableColumn>
    <tableColumn id="13" xr3:uid="{8A2C0A4F-7F40-4ECC-914A-3C5B55866045}" name="N-org" dataDxfId="4927" dataCellStyle="Porcentaje">
      <calculatedColumnFormula array="1">IF($A4="",0%,(_xlfn.XLOOKUP($A4,Tabla1[[#All],[ID]],Tabla1[[#All],[N-org]])))</calculatedColumnFormula>
    </tableColumn>
    <tableColumn id="14" xr3:uid="{CAEF6A40-47FE-4A96-A48E-A515D10ECA8A}" name="N-ur" dataDxfId="4926" dataCellStyle="Porcentaje">
      <calculatedColumnFormula array="1">IF($A4="",0%,(_xlfn.XLOOKUP($A4,Tabla1[[#All],[ID]],Tabla1[[#All],[N-ur]])))</calculatedColumnFormula>
    </tableColumn>
    <tableColumn id="15" xr3:uid="{086C3D0E-734E-4AC4-9B7F-6321FF72AFAC}" name="P" dataDxfId="4925" dataCellStyle="Porcentaje">
      <calculatedColumnFormula array="1">IF($A4="",0%,(_xlfn.XLOOKUP($A4,Tabla1[[#All],[ID]],Tabla1[[#All],[P]])))</calculatedColumnFormula>
    </tableColumn>
    <tableColumn id="16" xr3:uid="{D0116CB6-067D-4284-A1D5-D7DE80133E07}" name="K" dataDxfId="4924" dataCellStyle="Porcentaje">
      <calculatedColumnFormula array="1">IF($A4="",0%,(_xlfn.XLOOKUP($A4,Tabla1[[#All],[ID]],Tabla1[[#All],[K]])))</calculatedColumnFormula>
    </tableColumn>
    <tableColumn id="17" xr3:uid="{6B290056-D2D7-487A-8306-8B1B2EE1052E}" name="CaO" dataDxfId="4923" dataCellStyle="Porcentaje">
      <calculatedColumnFormula array="1">IF($A4="",0%,(_xlfn.XLOOKUP($A4,Tabla1[[#All],[ID]],Tabla1[[#All],[CaO]])))</calculatedColumnFormula>
    </tableColumn>
    <tableColumn id="18" xr3:uid="{05D77A8C-DF19-4A4C-898D-A1851820B206}" name="MgO" dataDxfId="4922" dataCellStyle="Porcentaje">
      <calculatedColumnFormula array="1">IF($A4="",0%,(_xlfn.XLOOKUP($A4,Tabla1[[#All],[ID]],Tabla1[[#All],[MgO]])))</calculatedColumnFormula>
    </tableColumn>
    <tableColumn id="19" xr3:uid="{9E72BD87-24C3-4A38-8FF8-4CFC2C460FD2}" name="S" dataDxfId="4921" dataCellStyle="Porcentaje">
      <calculatedColumnFormula array="1">IF($A4="",0%,(_xlfn.XLOOKUP($A4,Tabla1[[#All],[ID]],Tabla1[[#All],[S]])))</calculatedColumnFormula>
    </tableColumn>
    <tableColumn id="20" xr3:uid="{C4B61CF1-8DDF-4C73-BEA9-7CEF392DFC1A}" name="B" dataDxfId="4920" dataCellStyle="Porcentaje">
      <calculatedColumnFormula array="1">IF($A4="",0%,(_xlfn.XLOOKUP($A4,Tabla1[[#All],[ID]],Tabla1[[#All],[B]])))</calculatedColumnFormula>
    </tableColumn>
    <tableColumn id="21" xr3:uid="{CA3B0BFF-4AAB-46D8-A647-E1E3E551392C}" name="Co" dataDxfId="4919" dataCellStyle="Porcentaje">
      <calculatedColumnFormula array="1">IF($A4="",0%,(_xlfn.XLOOKUP($A4,Tabla1[[#All],[ID]],Tabla1[[#All],[Co]])))</calculatedColumnFormula>
    </tableColumn>
    <tableColumn id="22" xr3:uid="{1EA413AC-41C3-4223-96A2-5751478CF8DE}" name="Cu" dataDxfId="4918" dataCellStyle="Porcentaje">
      <calculatedColumnFormula array="1">IF($A4="",0%,(_xlfn.XLOOKUP($A4,Tabla1[[#All],[ID]],Tabla1[[#All],[Cu]])))</calculatedColumnFormula>
    </tableColumn>
    <tableColumn id="23" xr3:uid="{8198BAD4-36D8-4B45-BBCF-EEAB261F16AC}" name="Fe" dataDxfId="4917" dataCellStyle="Porcentaje">
      <calculatedColumnFormula array="1">IF($A4="",0%,(_xlfn.XLOOKUP($A4,Tabla1[[#All],[ID]],Tabla1[[#All],[Fe]])))</calculatedColumnFormula>
    </tableColumn>
    <tableColumn id="24" xr3:uid="{18B5A7A6-D82C-4CDE-B6C6-910F295077CC}" name="Mn" dataDxfId="4916" dataCellStyle="Porcentaje">
      <calculatedColumnFormula array="1">IF($A4="",0%,(_xlfn.XLOOKUP($A4,Tabla1[[#All],[ID]],Tabla1[[#All],[Mn]])))</calculatedColumnFormula>
    </tableColumn>
    <tableColumn id="25" xr3:uid="{AE31290B-8559-4C86-B9B7-94A121E5C9E5}" name="Mo" dataDxfId="4915" dataCellStyle="Porcentaje">
      <calculatedColumnFormula array="1">IF($A4="",0%,(_xlfn.XLOOKUP($A4,Tabla1[[#All],[ID]],Tabla1[[#All],[Mo]])))</calculatedColumnFormula>
    </tableColumn>
    <tableColumn id="26" xr3:uid="{C34834C1-5576-4C7C-B89D-443A82FDE5A3}" name="SiO2" dataDxfId="4914" dataCellStyle="Porcentaje">
      <calculatedColumnFormula array="1">IF($A4="",0%,(_xlfn.XLOOKUP($A4,Tabla1[[#All],[ID]],Tabla1[[#All],[SiO2]])))</calculatedColumnFormula>
    </tableColumn>
    <tableColumn id="27" xr3:uid="{199E7787-564B-40CB-9220-DFAAC855B3D3}" name="Zn" dataDxfId="4913" dataCellStyle="Porcentaje">
      <calculatedColumnFormula array="1">IF($A4="",0%,(_xlfn.XLOOKUP($A4,Tabla1[[#All],[ID]],Tabla1[[#All],[Zn]])))</calculatedColumnFormula>
    </tableColumn>
    <tableColumn id="28" xr3:uid="{C1B60B94-F4E3-47DE-9863-1FD0B24C8763}" name="Na" dataDxfId="491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B900BE1E-3C3F-4D07-8E16-5F995EC911C3}" name="Tabla2157071" displayName="Tabla2157071" ref="A3:W21" totalsRowShown="0" headerRowDxfId="4911" dataDxfId="4909" headerRowBorderDxfId="4910" tableBorderDxfId="4908" totalsRowBorderDxfId="4907" dataCellStyle="Porcentaje">
  <autoFilter ref="A3:W21" xr:uid="{62A12C63-74E9-484A-BEC8-31A82248B89B}"/>
  <tableColumns count="23">
    <tableColumn id="4" xr3:uid="{0CB153F3-A24E-4CD8-984F-45CC247F25D0}" name="MATERIA PRIMA" dataDxfId="4906"/>
    <tableColumn id="29" xr3:uid="{B609FC7A-5EBF-461C-A669-E490741A8384}" name="CANTIDAD" dataDxfId="4905"/>
    <tableColumn id="5" xr3:uid="{8A9C97A5-5985-4259-BEF1-929E8CD5537D}" name="Q" dataDxfId="4904">
      <calculatedColumnFormula>IF(Tabla2157071[[#This Row],[CANTIDAD]]="",0%,Tabla2157071[[#This Row],[CANTIDAD]]/10)</calculatedColumnFormula>
    </tableColumn>
    <tableColumn id="9" xr3:uid="{DF1A62A1-A182-4B5B-ACD2-194052134C8D}" name="C" dataDxfId="4903" dataCellStyle="Porcentaje">
      <calculatedColumnFormula array="1">IF($A4="",0%,_xlfn.XLOOKUP($A4,Tabla1[[#All],[ID]],Tabla1[[#All],[C]]))</calculatedColumnFormula>
    </tableColumn>
    <tableColumn id="10" xr3:uid="{A9CDB6D8-34DE-4C08-B4A8-D279FF17DB9A}" name="N" dataDxfId="4902" dataCellStyle="Porcentaje">
      <calculatedColumnFormula array="1">IF($A4="",0%,_xlfn.XLOOKUP($A4,Tabla1[[#All],[ID]],Tabla1[[#All],[N]]))</calculatedColumnFormula>
    </tableColumn>
    <tableColumn id="11" xr3:uid="{D9C230B4-E63A-442B-AD75-794980C91A58}" name="N-NH4" dataDxfId="4901" dataCellStyle="Porcentaje">
      <calculatedColumnFormula array="1">IF($A4="",0%,(_xlfn.XLOOKUP($A4,Tabla1[[#All],[ID]],Tabla1[[#All],[N-NH4]])))</calculatedColumnFormula>
    </tableColumn>
    <tableColumn id="12" xr3:uid="{FF8918E7-EE6C-44E5-806D-8CCF6676FBD2}" name="N-NO3" dataDxfId="4900" dataCellStyle="Porcentaje">
      <calculatedColumnFormula array="1">IF($A4="",0%,(_xlfn.XLOOKUP($A4,Tabla1[[#All],[ID]],Tabla1[[#All],[N-NO3]])))</calculatedColumnFormula>
    </tableColumn>
    <tableColumn id="13" xr3:uid="{E2F21DB6-5301-4ED4-A406-2D047AE8D30C}" name="N-org" dataDxfId="4899" dataCellStyle="Porcentaje">
      <calculatedColumnFormula array="1">IF($A4="",0%,(_xlfn.XLOOKUP($A4,Tabla1[[#All],[ID]],Tabla1[[#All],[N-org]])))</calculatedColumnFormula>
    </tableColumn>
    <tableColumn id="14" xr3:uid="{E80EF4D6-7F36-4960-AC41-F5CD50C8352A}" name="N-ur" dataDxfId="4898" dataCellStyle="Porcentaje">
      <calculatedColumnFormula array="1">IF($A4="",0%,(_xlfn.XLOOKUP($A4,Tabla1[[#All],[ID]],Tabla1[[#All],[N-ur]])))</calculatedColumnFormula>
    </tableColumn>
    <tableColumn id="15" xr3:uid="{108996E4-B1C1-4BB1-BF1A-DECF9653B6DA}" name="P" dataDxfId="4897" dataCellStyle="Porcentaje">
      <calculatedColumnFormula array="1">IF($A4="",0%,(_xlfn.XLOOKUP($A4,Tabla1[[#All],[ID]],Tabla1[[#All],[P]])))</calculatedColumnFormula>
    </tableColumn>
    <tableColumn id="16" xr3:uid="{EF188307-336F-4CC0-9A2F-37B0F383A08A}" name="K" dataDxfId="4896" dataCellStyle="Porcentaje">
      <calculatedColumnFormula array="1">IF($A4="",0%,(_xlfn.XLOOKUP($A4,Tabla1[[#All],[ID]],Tabla1[[#All],[K]])))</calculatedColumnFormula>
    </tableColumn>
    <tableColumn id="17" xr3:uid="{7C01D46C-52AE-457E-9BFB-5158B764B889}" name="17" dataDxfId="4895" dataCellStyle="Porcentaje">
      <calculatedColumnFormula array="1">IF($A4="",0%,(_xlfn.XLOOKUP($A4,Tabla1[[#All],[ID]],Tabla1[[#All],[CaO]])))</calculatedColumnFormula>
    </tableColumn>
    <tableColumn id="18" xr3:uid="{37870E50-08FE-4019-B857-EC578561E101}" name="15" dataDxfId="4894" dataCellStyle="Porcentaje">
      <calculatedColumnFormula array="1">IF($A4="",0%,(_xlfn.XLOOKUP($A4,Tabla1[[#All],[ID]],Tabla1[[#All],[MgO]])))</calculatedColumnFormula>
    </tableColumn>
    <tableColumn id="19" xr3:uid="{C8BA9393-A3A0-46C8-A59C-1C53BE21B660}" name="S" dataDxfId="4893" dataCellStyle="Porcentaje">
      <calculatedColumnFormula array="1">IF($A4="",0%,(_xlfn.XLOOKUP($A4,Tabla1[[#All],[ID]],Tabla1[[#All],[S]])))</calculatedColumnFormula>
    </tableColumn>
    <tableColumn id="20" xr3:uid="{35DCF528-4FE2-45F7-A489-4DC204D07073}" name="B" dataDxfId="4892" dataCellStyle="Porcentaje">
      <calculatedColumnFormula array="1">IF($A4="",0%,(_xlfn.XLOOKUP($A4,Tabla1[[#All],[ID]],Tabla1[[#All],[B]])))</calculatedColumnFormula>
    </tableColumn>
    <tableColumn id="21" xr3:uid="{238B5691-3755-4165-B752-0D180DA41CB4}" name="Co" dataDxfId="4891" dataCellStyle="Porcentaje">
      <calculatedColumnFormula array="1">IF($A4="",0%,(_xlfn.XLOOKUP($A4,Tabla1[[#All],[ID]],Tabla1[[#All],[Co]])))</calculatedColumnFormula>
    </tableColumn>
    <tableColumn id="22" xr3:uid="{8DD0D504-BFE2-4C1A-ABAB-F090305150D4}" name="Cu" dataDxfId="4890" dataCellStyle="Porcentaje">
      <calculatedColumnFormula array="1">IF($A4="",0%,(_xlfn.XLOOKUP($A4,Tabla1[[#All],[ID]],Tabla1[[#All],[Cu]])))</calculatedColumnFormula>
    </tableColumn>
    <tableColumn id="23" xr3:uid="{26045831-34F2-4BD2-A42A-52D46B0E7E41}" name="Fe" dataDxfId="4889" dataCellStyle="Porcentaje">
      <calculatedColumnFormula array="1">IF($A4="",0%,(_xlfn.XLOOKUP($A4,Tabla1[[#All],[ID]],Tabla1[[#All],[Fe]])))</calculatedColumnFormula>
    </tableColumn>
    <tableColumn id="24" xr3:uid="{C5B81F53-0D79-4233-B770-56812F3E7FD8}" name="Mn" dataDxfId="4888" dataCellStyle="Porcentaje">
      <calculatedColumnFormula array="1">IF($A4="",0%,(_xlfn.XLOOKUP($A4,Tabla1[[#All],[ID]],Tabla1[[#All],[Mn]])))</calculatedColumnFormula>
    </tableColumn>
    <tableColumn id="25" xr3:uid="{483CE55E-C3AC-4F81-A9AE-D8DC5C912633}" name="Mo" dataDxfId="4887" dataCellStyle="Porcentaje">
      <calculatedColumnFormula array="1">IF($A4="",0%,(_xlfn.XLOOKUP($A4,Tabla1[[#All],[ID]],Tabla1[[#All],[Mo]])))</calculatedColumnFormula>
    </tableColumn>
    <tableColumn id="26" xr3:uid="{5F5932BF-C440-4E1B-B869-90E8159AEAEB}" name="25" dataDxfId="4886" dataCellStyle="Porcentaje">
      <calculatedColumnFormula array="1">IF($A4="",0%,(_xlfn.XLOOKUP($A4,Tabla1[[#All],[ID]],Tabla1[[#All],[SiO2]])))</calculatedColumnFormula>
    </tableColumn>
    <tableColumn id="27" xr3:uid="{D72A92A4-5451-416C-88E7-71FA4FC538E2}" name="Zn" dataDxfId="4885" dataCellStyle="Porcentaje">
      <calculatedColumnFormula array="1">IF($A4="",0%,(_xlfn.XLOOKUP($A4,Tabla1[[#All],[ID]],Tabla1[[#All],[Zn]])))</calculatedColumnFormula>
    </tableColumn>
    <tableColumn id="28" xr3:uid="{5E54E9F8-60C2-48BB-AAC3-BEAEC8F186BC}" name="Na" dataDxfId="4884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91BAC1A7-1A5D-460A-92DA-3FD03628DC0C}" name="Tabla21570" displayName="Tabla21570" ref="A3:W21" totalsRowShown="0" headerRowDxfId="4883" dataDxfId="4881" headerRowBorderDxfId="4882" tableBorderDxfId="4880" totalsRowBorderDxfId="4879" dataCellStyle="Porcentaje">
  <autoFilter ref="A3:W21" xr:uid="{62A12C63-74E9-484A-BEC8-31A82248B89B}"/>
  <tableColumns count="23">
    <tableColumn id="4" xr3:uid="{E146EFD3-5462-4F61-96C7-9C532BE7D3BF}" name="MATERIA PRIMA" dataDxfId="4878"/>
    <tableColumn id="29" xr3:uid="{8D717D50-5214-4C4B-AF89-FEAB7D07FD5F}" name="CANTIDAD" dataDxfId="4877"/>
    <tableColumn id="5" xr3:uid="{7F9BD873-2469-4FF6-AB3C-CD43F621ABCC}" name="Q" dataDxfId="4876">
      <calculatedColumnFormula>IF(Tabla21570[[#This Row],[CANTIDAD]]="",0%,Tabla21570[[#This Row],[CANTIDAD]]/10)</calculatedColumnFormula>
    </tableColumn>
    <tableColumn id="9" xr3:uid="{F8A64772-B5D4-4932-A38F-B027461C2C8A}" name="C" dataDxfId="4875" dataCellStyle="Porcentaje">
      <calculatedColumnFormula array="1">IF($A4="",0%,_xlfn.XLOOKUP($A4,Tabla1[[#All],[ID]],Tabla1[[#All],[C]]))</calculatedColumnFormula>
    </tableColumn>
    <tableColumn id="10" xr3:uid="{A68BFBE8-35E5-42B9-B07E-844DC927C548}" name="N" dataDxfId="4874" dataCellStyle="Porcentaje">
      <calculatedColumnFormula array="1">IF($A4="",0%,_xlfn.XLOOKUP($A4,Tabla1[[#All],[ID]],Tabla1[[#All],[N]]))</calculatedColumnFormula>
    </tableColumn>
    <tableColumn id="11" xr3:uid="{262810B6-74C6-4EC5-89E3-46E974097769}" name="N-NH4" dataDxfId="4873" dataCellStyle="Porcentaje">
      <calculatedColumnFormula array="1">IF($A4="",0%,(_xlfn.XLOOKUP($A4,Tabla1[[#All],[ID]],Tabla1[[#All],[N-NH4]])))</calculatedColumnFormula>
    </tableColumn>
    <tableColumn id="12" xr3:uid="{81608E1D-5B7C-46D0-9469-0DF0910D2CA8}" name="N-NO3" dataDxfId="4872" dataCellStyle="Porcentaje">
      <calculatedColumnFormula array="1">IF($A4="",0%,(_xlfn.XLOOKUP($A4,Tabla1[[#All],[ID]],Tabla1[[#All],[N-NO3]])))</calculatedColumnFormula>
    </tableColumn>
    <tableColumn id="13" xr3:uid="{394768B8-A6DC-404B-BDFD-1D96ABD66E3B}" name="N-org" dataDxfId="4871" dataCellStyle="Porcentaje">
      <calculatedColumnFormula array="1">IF($A4="",0%,(_xlfn.XLOOKUP($A4,Tabla1[[#All],[ID]],Tabla1[[#All],[N-org]])))</calculatedColumnFormula>
    </tableColumn>
    <tableColumn id="14" xr3:uid="{974692CC-F7A5-4C0D-ACBA-DCDE9880F3E9}" name="N-ur" dataDxfId="4870" dataCellStyle="Porcentaje">
      <calculatedColumnFormula array="1">IF($A4="",0%,(_xlfn.XLOOKUP($A4,Tabla1[[#All],[ID]],Tabla1[[#All],[N-ur]])))</calculatedColumnFormula>
    </tableColumn>
    <tableColumn id="15" xr3:uid="{D1F0D1CD-0ADF-4990-9B57-E4B371FEA179}" name="P" dataDxfId="4869" dataCellStyle="Porcentaje">
      <calculatedColumnFormula array="1">IF($A4="",0%,(_xlfn.XLOOKUP($A4,Tabla1[[#All],[ID]],Tabla1[[#All],[P]])))</calculatedColumnFormula>
    </tableColumn>
    <tableColumn id="16" xr3:uid="{6CE0ADFF-DB30-4F7B-9B54-0018CC8F4125}" name="K" dataDxfId="4868" dataCellStyle="Porcentaje">
      <calculatedColumnFormula array="1">IF($A4="",0%,(_xlfn.XLOOKUP($A4,Tabla1[[#All],[ID]],Tabla1[[#All],[K]])))</calculatedColumnFormula>
    </tableColumn>
    <tableColumn id="17" xr3:uid="{F7E11993-2F49-4D9C-883B-28DEA8F3428B}" name="17" dataDxfId="4867" dataCellStyle="Porcentaje">
      <calculatedColumnFormula array="1">IF($A4="",0%,(_xlfn.XLOOKUP($A4,Tabla1[[#All],[ID]],Tabla1[[#All],[CaO]])))</calculatedColumnFormula>
    </tableColumn>
    <tableColumn id="18" xr3:uid="{7F5D35F8-E7C5-4BEC-94FF-38756DCE967A}" name="15" dataDxfId="4866" dataCellStyle="Porcentaje">
      <calculatedColumnFormula array="1">IF($A4="",0%,(_xlfn.XLOOKUP($A4,Tabla1[[#All],[ID]],Tabla1[[#All],[MgO]])))</calculatedColumnFormula>
    </tableColumn>
    <tableColumn id="19" xr3:uid="{259EE75E-496B-418B-ABF6-447AC949F869}" name="S" dataDxfId="4865" dataCellStyle="Porcentaje">
      <calculatedColumnFormula array="1">IF($A4="",0%,(_xlfn.XLOOKUP($A4,Tabla1[[#All],[ID]],Tabla1[[#All],[S]])))</calculatedColumnFormula>
    </tableColumn>
    <tableColumn id="20" xr3:uid="{DA640455-35E0-4BBC-A281-8E9C5D93EF8A}" name="B" dataDxfId="4864" dataCellStyle="Porcentaje">
      <calculatedColumnFormula array="1">IF($A4="",0%,(_xlfn.XLOOKUP($A4,Tabla1[[#All],[ID]],Tabla1[[#All],[B]])))</calculatedColumnFormula>
    </tableColumn>
    <tableColumn id="21" xr3:uid="{F96DABF3-3BCB-4110-9C76-32124E026C52}" name="Co" dataDxfId="4863" dataCellStyle="Porcentaje">
      <calculatedColumnFormula array="1">IF($A4="",0%,(_xlfn.XLOOKUP($A4,Tabla1[[#All],[ID]],Tabla1[[#All],[Co]])))</calculatedColumnFormula>
    </tableColumn>
    <tableColumn id="22" xr3:uid="{85CA0D1F-3DDA-4076-80B1-C270D6F29BD7}" name="Cu" dataDxfId="4862" dataCellStyle="Porcentaje">
      <calculatedColumnFormula array="1">IF($A4="",0%,(_xlfn.XLOOKUP($A4,Tabla1[[#All],[ID]],Tabla1[[#All],[Cu]])))</calculatedColumnFormula>
    </tableColumn>
    <tableColumn id="23" xr3:uid="{23929FD4-1C89-45D8-91E5-A351A30DAF94}" name="Fe" dataDxfId="4861" dataCellStyle="Porcentaje">
      <calculatedColumnFormula array="1">IF($A4="",0%,(_xlfn.XLOOKUP($A4,Tabla1[[#All],[ID]],Tabla1[[#All],[Fe]])))</calculatedColumnFormula>
    </tableColumn>
    <tableColumn id="24" xr3:uid="{0EC413BD-630D-4E6B-8A34-D6E7B3F784BF}" name="Mn" dataDxfId="4860" dataCellStyle="Porcentaje">
      <calculatedColumnFormula array="1">IF($A4="",0%,(_xlfn.XLOOKUP($A4,Tabla1[[#All],[ID]],Tabla1[[#All],[Mn]])))</calculatedColumnFormula>
    </tableColumn>
    <tableColumn id="25" xr3:uid="{6AD8112C-BD92-4A85-8737-1D32BBFEF58A}" name="Mo" dataDxfId="4859" dataCellStyle="Porcentaje">
      <calculatedColumnFormula array="1">IF($A4="",0%,(_xlfn.XLOOKUP($A4,Tabla1[[#All],[ID]],Tabla1[[#All],[Mo]])))</calculatedColumnFormula>
    </tableColumn>
    <tableColumn id="26" xr3:uid="{37139ED9-3C3D-4FDB-8A0E-E071DB9827C3}" name="25" dataDxfId="4858" dataCellStyle="Porcentaje">
      <calculatedColumnFormula array="1">IF($A4="",0%,(_xlfn.XLOOKUP($A4,Tabla1[[#All],[ID]],Tabla1[[#All],[SiO2]])))</calculatedColumnFormula>
    </tableColumn>
    <tableColumn id="27" xr3:uid="{E4D60644-A40A-4824-8E2D-5594DA09056B}" name="Zn" dataDxfId="4857" dataCellStyle="Porcentaje">
      <calculatedColumnFormula array="1">IF($A4="",0%,(_xlfn.XLOOKUP($A4,Tabla1[[#All],[ID]],Tabla1[[#All],[Zn]])))</calculatedColumnFormula>
    </tableColumn>
    <tableColumn id="28" xr3:uid="{EDEDA7E9-A082-4C19-8C0F-277C555408A6}" name="Na" dataDxfId="4856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0BCAAAB-86C6-4AFB-BF94-D891AEB47C30}" name="Tabla215" displayName="Tabla215" ref="A3:W21" totalsRowShown="0" headerRowDxfId="4855" dataDxfId="4853" headerRowBorderDxfId="4854" tableBorderDxfId="4852" totalsRowBorderDxfId="4851" dataCellStyle="Porcentaje">
  <autoFilter ref="A3:W21" xr:uid="{62A12C63-74E9-484A-BEC8-31A82248B89B}"/>
  <tableColumns count="23">
    <tableColumn id="4" xr3:uid="{24F8B5D5-F5C9-4A77-809B-BB88E5AB25EC}" name="MATERIA PRIMA" dataDxfId="4850"/>
    <tableColumn id="29" xr3:uid="{A6EEEB7E-C475-4430-AE79-6866E7E9E5CD}" name="CANTIDAD" dataDxfId="4849"/>
    <tableColumn id="5" xr3:uid="{A59E852E-342D-4588-97E6-33912640FC37}" name="Q" dataDxfId="4848">
      <calculatedColumnFormula>IF(Tabla215[[#This Row],[CANTIDAD]]="",0%,Tabla215[[#This Row],[CANTIDAD]]/10)</calculatedColumnFormula>
    </tableColumn>
    <tableColumn id="9" xr3:uid="{12777EB4-D3C9-4BA7-821C-68AAF129FB3C}" name="C" dataDxfId="4847" dataCellStyle="Porcentaje">
      <calculatedColumnFormula array="1">IF($A4="",0%,_xlfn.XLOOKUP($A4,Tabla1[[#All],[ID]],Tabla1[[#All],[C]]))</calculatedColumnFormula>
    </tableColumn>
    <tableColumn id="10" xr3:uid="{D25E61BC-2B6C-4B36-9CE8-B2A54E1CFC9C}" name="N" dataDxfId="4846" dataCellStyle="Porcentaje">
      <calculatedColumnFormula array="1">IF($A4="",0%,_xlfn.XLOOKUP($A4,Tabla1[[#All],[ID]],Tabla1[[#All],[N]]))</calculatedColumnFormula>
    </tableColumn>
    <tableColumn id="11" xr3:uid="{5B37FBD5-2BD5-481E-A7D9-349A19C134CA}" name="N-NH4" dataDxfId="4845" dataCellStyle="Porcentaje">
      <calculatedColumnFormula array="1">IF($A4="",0%,(_xlfn.XLOOKUP($A4,Tabla1[[#All],[ID]],Tabla1[[#All],[N-NH4]])))</calculatedColumnFormula>
    </tableColumn>
    <tableColumn id="12" xr3:uid="{9A938E99-BCAA-434A-9CED-06EEFDFBC32B}" name="N-NO3" dataDxfId="4844" dataCellStyle="Porcentaje">
      <calculatedColumnFormula array="1">IF($A4="",0%,(_xlfn.XLOOKUP($A4,Tabla1[[#All],[ID]],Tabla1[[#All],[N-NO3]])))</calculatedColumnFormula>
    </tableColumn>
    <tableColumn id="13" xr3:uid="{43037B38-2278-45E3-A77B-0446C77123E9}" name="N-org" dataDxfId="4843" dataCellStyle="Porcentaje">
      <calculatedColumnFormula array="1">IF($A4="",0%,(_xlfn.XLOOKUP($A4,Tabla1[[#All],[ID]],Tabla1[[#All],[N-org]])))</calculatedColumnFormula>
    </tableColumn>
    <tableColumn id="14" xr3:uid="{F17EBDC6-2C39-4D55-8FD9-373871B0A7F0}" name="N-ur" dataDxfId="4842" dataCellStyle="Porcentaje">
      <calculatedColumnFormula array="1">IF($A4="",0%,(_xlfn.XLOOKUP($A4,Tabla1[[#All],[ID]],Tabla1[[#All],[N-ur]])))</calculatedColumnFormula>
    </tableColumn>
    <tableColumn id="15" xr3:uid="{67B59C0B-19E0-41BB-B006-8F7500C7690A}" name="P" dataDxfId="4841" dataCellStyle="Porcentaje">
      <calculatedColumnFormula array="1">IF($A4="",0%,(_xlfn.XLOOKUP($A4,Tabla1[[#All],[ID]],Tabla1[[#All],[P]])))</calculatedColumnFormula>
    </tableColumn>
    <tableColumn id="16" xr3:uid="{5BC95AA8-0409-4D66-BF98-91E3FF08C531}" name="K" dataDxfId="4840" dataCellStyle="Porcentaje">
      <calculatedColumnFormula array="1">IF($A4="",0%,(_xlfn.XLOOKUP($A4,Tabla1[[#All],[ID]],Tabla1[[#All],[K]])))</calculatedColumnFormula>
    </tableColumn>
    <tableColumn id="17" xr3:uid="{99B5FD31-4A2E-4940-9B77-F4439A9A3B19}" name="17" dataDxfId="4839" dataCellStyle="Porcentaje">
      <calculatedColumnFormula array="1">IF($A4="",0%,(_xlfn.XLOOKUP($A4,Tabla1[[#All],[ID]],Tabla1[[#All],[CaO]])))</calculatedColumnFormula>
    </tableColumn>
    <tableColumn id="18" xr3:uid="{D0B50F60-3346-4372-B8E8-D3C79A1A6458}" name="15" dataDxfId="4838" dataCellStyle="Porcentaje">
      <calculatedColumnFormula array="1">IF($A4="",0%,(_xlfn.XLOOKUP($A4,Tabla1[[#All],[ID]],Tabla1[[#All],[MgO]])))</calculatedColumnFormula>
    </tableColumn>
    <tableColumn id="19" xr3:uid="{CF13B17B-44D2-48B4-87DE-3D467CF55817}" name="S" dataDxfId="4837" dataCellStyle="Porcentaje">
      <calculatedColumnFormula array="1">IF($A4="",0%,(_xlfn.XLOOKUP($A4,Tabla1[[#All],[ID]],Tabla1[[#All],[S]])))</calculatedColumnFormula>
    </tableColumn>
    <tableColumn id="20" xr3:uid="{E1292640-A7EA-4C38-AD13-874DF7BF3769}" name="B" dataDxfId="4836" dataCellStyle="Porcentaje">
      <calculatedColumnFormula array="1">IF($A4="",0%,(_xlfn.XLOOKUP($A4,Tabla1[[#All],[ID]],Tabla1[[#All],[B]])))</calculatedColumnFormula>
    </tableColumn>
    <tableColumn id="21" xr3:uid="{5A45F4C3-2889-44A3-A979-1BAB6E40BB92}" name="Co" dataDxfId="4835" dataCellStyle="Porcentaje">
      <calculatedColumnFormula array="1">IF($A4="",0%,(_xlfn.XLOOKUP($A4,Tabla1[[#All],[ID]],Tabla1[[#All],[Co]])))</calculatedColumnFormula>
    </tableColumn>
    <tableColumn id="22" xr3:uid="{23C6294A-CAEA-459C-B35D-7944307E55A0}" name="Cu" dataDxfId="4834" dataCellStyle="Porcentaje">
      <calculatedColumnFormula array="1">IF($A4="",0%,(_xlfn.XLOOKUP($A4,Tabla1[[#All],[ID]],Tabla1[[#All],[Cu]])))</calculatedColumnFormula>
    </tableColumn>
    <tableColumn id="23" xr3:uid="{8B1531F8-7BB0-423C-A591-DE35C60AF9C4}" name="Fe" dataDxfId="4833" dataCellStyle="Porcentaje">
      <calculatedColumnFormula array="1">IF($A4="",0%,(_xlfn.XLOOKUP($A4,Tabla1[[#All],[ID]],Tabla1[[#All],[Fe]])))</calculatedColumnFormula>
    </tableColumn>
    <tableColumn id="24" xr3:uid="{DF45D08E-F8A7-4B7D-9DB4-D949849C78FF}" name="Mn" dataDxfId="4832" dataCellStyle="Porcentaje">
      <calculatedColumnFormula array="1">IF($A4="",0%,(_xlfn.XLOOKUP($A4,Tabla1[[#All],[ID]],Tabla1[[#All],[Mn]])))</calculatedColumnFormula>
    </tableColumn>
    <tableColumn id="25" xr3:uid="{423371CF-DA60-4E03-80AF-BF486A183DB8}" name="Mo" dataDxfId="4831" dataCellStyle="Porcentaje">
      <calculatedColumnFormula array="1">IF($A4="",0%,(_xlfn.XLOOKUP($A4,Tabla1[[#All],[ID]],Tabla1[[#All],[Mo]])))</calculatedColumnFormula>
    </tableColumn>
    <tableColumn id="26" xr3:uid="{9E448AA4-002F-4F21-8EE5-94D82A425A73}" name="24" dataDxfId="4830" dataCellStyle="Porcentaje">
      <calculatedColumnFormula array="1">IF($A4="",0%,(_xlfn.XLOOKUP($A4,Tabla1[[#All],[ID]],Tabla1[[#All],[SiO2]])))</calculatedColumnFormula>
    </tableColumn>
    <tableColumn id="27" xr3:uid="{D053AC11-4B46-449F-97A2-172F98D606CF}" name="Zn" dataDxfId="4829" dataCellStyle="Porcentaje">
      <calculatedColumnFormula array="1">IF($A4="",0%,(_xlfn.XLOOKUP($A4,Tabla1[[#All],[ID]],Tabla1[[#All],[Zn]])))</calculatedColumnFormula>
    </tableColumn>
    <tableColumn id="28" xr3:uid="{FBEF5605-C223-4677-BE73-5C9A76AAE22B}" name="Na" dataDxfId="4828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60A6319-031A-45F9-B953-A0CA5532A253}" name="Tabla216" displayName="Tabla216" ref="A3:W21" totalsRowShown="0" headerRowDxfId="4827" dataDxfId="4825" headerRowBorderDxfId="4826" tableBorderDxfId="4824" totalsRowBorderDxfId="4823" dataCellStyle="Porcentaje">
  <autoFilter ref="A3:W21" xr:uid="{62A12C63-74E9-484A-BEC8-31A82248B89B}"/>
  <tableColumns count="23">
    <tableColumn id="4" xr3:uid="{FF626553-FD9C-4F0D-813C-EF2450B011AE}" name="MATERIA PRIMA" dataDxfId="4822"/>
    <tableColumn id="29" xr3:uid="{4866C156-C05A-4006-A52A-60D66EA81814}" name="CANTIDAD" dataDxfId="4821"/>
    <tableColumn id="5" xr3:uid="{D26DB369-2272-4458-B0B9-3D9BA29C3C60}" name="Q" dataDxfId="4820">
      <calculatedColumnFormula>IF(Tabla216[[#This Row],[CANTIDAD]]="",0%,Tabla216[[#This Row],[CANTIDAD]]/10)</calculatedColumnFormula>
    </tableColumn>
    <tableColumn id="9" xr3:uid="{6119C11A-9C2C-497E-889D-DC368BCBDE67}" name="C" dataDxfId="4819" dataCellStyle="Porcentaje">
      <calculatedColumnFormula array="1">IF($A4="",0%,_xlfn.XLOOKUP($A4,Tabla1[[#All],[ID]],Tabla1[[#All],[C]]))</calculatedColumnFormula>
    </tableColumn>
    <tableColumn id="10" xr3:uid="{C256B4DE-660B-44DC-97DB-CA7E33B1FBA7}" name="N" dataDxfId="4818" dataCellStyle="Porcentaje">
      <calculatedColumnFormula array="1">IF($A4="",0%,_xlfn.XLOOKUP($A4,Tabla1[[#All],[ID]],Tabla1[[#All],[N]]))</calculatedColumnFormula>
    </tableColumn>
    <tableColumn id="11" xr3:uid="{426BF1BD-EA53-4060-AD79-F7B83722FDBA}" name="N-NH4" dataDxfId="4817" dataCellStyle="Porcentaje">
      <calculatedColumnFormula array="1">IF($A4="",0%,(_xlfn.XLOOKUP($A4,Tabla1[[#All],[ID]],Tabla1[[#All],[N-NH4]])))</calculatedColumnFormula>
    </tableColumn>
    <tableColumn id="12" xr3:uid="{17EE9D0D-01BD-400F-9CAB-FE85DE1E8861}" name="N-NO3" dataDxfId="4816" dataCellStyle="Porcentaje">
      <calculatedColumnFormula array="1">IF($A4="",0%,(_xlfn.XLOOKUP($A4,Tabla1[[#All],[ID]],Tabla1[[#All],[N-NO3]])))</calculatedColumnFormula>
    </tableColumn>
    <tableColumn id="13" xr3:uid="{DC8CCB47-8EB1-4C74-B863-9D2E61095436}" name="N-org" dataDxfId="4815" dataCellStyle="Porcentaje">
      <calculatedColumnFormula array="1">IF($A4="",0%,(_xlfn.XLOOKUP($A4,Tabla1[[#All],[ID]],Tabla1[[#All],[N-org]])))</calculatedColumnFormula>
    </tableColumn>
    <tableColumn id="14" xr3:uid="{B536FD39-34C9-4A4B-81E7-D4FF1C9820C2}" name="N-ur" dataDxfId="4814" dataCellStyle="Porcentaje">
      <calculatedColumnFormula array="1">IF($A4="",0%,(_xlfn.XLOOKUP($A4,Tabla1[[#All],[ID]],Tabla1[[#All],[N-ur]])))</calculatedColumnFormula>
    </tableColumn>
    <tableColumn id="15" xr3:uid="{F16597B0-5200-4A08-BA78-0BBD2C0600AF}" name="P" dataDxfId="4813" dataCellStyle="Porcentaje">
      <calculatedColumnFormula array="1">IF($A4="",0%,(_xlfn.XLOOKUP($A4,Tabla1[[#All],[ID]],Tabla1[[#All],[P]])))</calculatedColumnFormula>
    </tableColumn>
    <tableColumn id="16" xr3:uid="{B3C3B027-94EA-491D-B2EB-8E11044F8BCD}" name="K" dataDxfId="4812" dataCellStyle="Porcentaje">
      <calculatedColumnFormula array="1">IF($A4="",0%,(_xlfn.XLOOKUP($A4,Tabla1[[#All],[ID]],Tabla1[[#All],[K]])))</calculatedColumnFormula>
    </tableColumn>
    <tableColumn id="17" xr3:uid="{F85D9E34-16FF-4268-8FFA-8F860F9F8D08}" name="CaO" dataDxfId="4811" dataCellStyle="Porcentaje">
      <calculatedColumnFormula array="1">IF($A4="",0%,(_xlfn.XLOOKUP($A4,Tabla1[[#All],[ID]],Tabla1[[#All],[CaO]])))</calculatedColumnFormula>
    </tableColumn>
    <tableColumn id="18" xr3:uid="{AB9E2D17-A8A8-4F9F-B608-F73F2D4DC27A}" name="MgO" dataDxfId="4810" dataCellStyle="Porcentaje">
      <calculatedColumnFormula array="1">IF($A4="",0%,(_xlfn.XLOOKUP($A4,Tabla1[[#All],[ID]],Tabla1[[#All],[MgO]])))</calculatedColumnFormula>
    </tableColumn>
    <tableColumn id="19" xr3:uid="{D254699E-8202-4F83-8E18-230337E7836C}" name="S" dataDxfId="4809" dataCellStyle="Porcentaje">
      <calculatedColumnFormula array="1">IF($A4="",0%,(_xlfn.XLOOKUP($A4,Tabla1[[#All],[ID]],Tabla1[[#All],[S]])))</calculatedColumnFormula>
    </tableColumn>
    <tableColumn id="20" xr3:uid="{3F5872EA-1C39-4938-8477-6EFABFCABD1B}" name="B" dataDxfId="4808" dataCellStyle="Porcentaje">
      <calculatedColumnFormula array="1">IF($A4="",0%,(_xlfn.XLOOKUP($A4,Tabla1[[#All],[ID]],Tabla1[[#All],[B]])))</calculatedColumnFormula>
    </tableColumn>
    <tableColumn id="21" xr3:uid="{5A32161B-D736-4744-922B-64FE661CCACD}" name="Co" dataDxfId="4807" dataCellStyle="Porcentaje">
      <calculatedColumnFormula array="1">IF($A4="",0%,(_xlfn.XLOOKUP($A4,Tabla1[[#All],[ID]],Tabla1[[#All],[Co]])))</calculatedColumnFormula>
    </tableColumn>
    <tableColumn id="22" xr3:uid="{720C761D-EF83-453C-98D0-31C2B475C025}" name="Cu" dataDxfId="4806" dataCellStyle="Porcentaje">
      <calculatedColumnFormula array="1">IF($A4="",0%,(_xlfn.XLOOKUP($A4,Tabla1[[#All],[ID]],Tabla1[[#All],[Cu]])))</calculatedColumnFormula>
    </tableColumn>
    <tableColumn id="23" xr3:uid="{1DD31CBA-4A43-48E8-83BE-5A450C4C7A18}" name="Fe" dataDxfId="4805" dataCellStyle="Porcentaje">
      <calculatedColumnFormula array="1">IF($A4="",0%,(_xlfn.XLOOKUP($A4,Tabla1[[#All],[ID]],Tabla1[[#All],[Fe]])))</calculatedColumnFormula>
    </tableColumn>
    <tableColumn id="24" xr3:uid="{57F86403-5AC7-4FB1-9267-E7878EFF9A5D}" name="Mn" dataDxfId="4804" dataCellStyle="Porcentaje">
      <calculatedColumnFormula array="1">IF($A4="",0%,(_xlfn.XLOOKUP($A4,Tabla1[[#All],[ID]],Tabla1[[#All],[Mn]])))</calculatedColumnFormula>
    </tableColumn>
    <tableColumn id="25" xr3:uid="{6BEC2EA4-64F8-438F-947E-F10B50B3B702}" name="Mo" dataDxfId="4803" dataCellStyle="Porcentaje">
      <calculatedColumnFormula array="1">IF($A4="",0%,(_xlfn.XLOOKUP($A4,Tabla1[[#All],[ID]],Tabla1[[#All],[Mo]])))</calculatedColumnFormula>
    </tableColumn>
    <tableColumn id="26" xr3:uid="{C5BE5BED-0C05-4FF6-9C80-C3DBEE657F78}" name="SiO2" dataDxfId="4802" dataCellStyle="Porcentaje">
      <calculatedColumnFormula array="1">IF($A4="",0%,(_xlfn.XLOOKUP($A4,Tabla1[[#All],[ID]],Tabla1[[#All],[SiO2]])))</calculatedColumnFormula>
    </tableColumn>
    <tableColumn id="27" xr3:uid="{44C9B850-8048-4573-A031-BCC31D9A1C6C}" name="Zn" dataDxfId="4801" dataCellStyle="Porcentaje">
      <calculatedColumnFormula array="1">IF($A4="",0%,(_xlfn.XLOOKUP($A4,Tabla1[[#All],[ID]],Tabla1[[#All],[Zn]])))</calculatedColumnFormula>
    </tableColumn>
    <tableColumn id="28" xr3:uid="{377C0C63-0A1A-4F02-B5FA-DA5E53E38B57}" name="Na" dataDxfId="480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87820F2-1ED6-40D1-89FC-DA2E663879A4}" name="Tabla221" displayName="Tabla221" ref="A3:W21" totalsRowShown="0" headerRowDxfId="4799" dataDxfId="4797" headerRowBorderDxfId="4798" tableBorderDxfId="4796" totalsRowBorderDxfId="4795" dataCellStyle="Porcentaje">
  <autoFilter ref="A3:W21" xr:uid="{62A12C63-74E9-484A-BEC8-31A82248B89B}"/>
  <tableColumns count="23">
    <tableColumn id="4" xr3:uid="{6E0AAFFD-61CB-4AE7-AD70-C6143E36C627}" name="MATERIA PRIMA" dataDxfId="4794"/>
    <tableColumn id="29" xr3:uid="{620E4D1A-2DD8-4369-9BCA-C7B5008904F3}" name="CANTIDAD" dataDxfId="4793"/>
    <tableColumn id="5" xr3:uid="{202BC6F0-B125-4E3E-9B5D-131B51619552}" name="Q" dataDxfId="4792">
      <calculatedColumnFormula>IF(Tabla221[[#This Row],[CANTIDAD]]="",0%,Tabla221[[#This Row],[CANTIDAD]]/10)</calculatedColumnFormula>
    </tableColumn>
    <tableColumn id="9" xr3:uid="{89818B69-D9DB-47E6-BC7E-757474AA18D7}" name="C" dataDxfId="4791" dataCellStyle="Porcentaje">
      <calculatedColumnFormula array="1">IF($A4="",0%,_xlfn.XLOOKUP($A4,Tabla1[[#All],[ID]],Tabla1[[#All],[C]]))</calculatedColumnFormula>
    </tableColumn>
    <tableColumn id="10" xr3:uid="{D143CE68-9A46-4E1D-9F3A-E334B54D5D50}" name="N" dataDxfId="4790" dataCellStyle="Porcentaje">
      <calculatedColumnFormula array="1">IF($A4="",0%,_xlfn.XLOOKUP($A4,Tabla1[[#All],[ID]],Tabla1[[#All],[N]]))</calculatedColumnFormula>
    </tableColumn>
    <tableColumn id="11" xr3:uid="{6DCBA1C9-323A-411A-88DB-B5F6EB491C56}" name="N-NH4" dataDxfId="4789" dataCellStyle="Porcentaje">
      <calculatedColumnFormula array="1">IF($A4="",0%,(_xlfn.XLOOKUP($A4,Tabla1[[#All],[ID]],Tabla1[[#All],[N-NH4]])))</calculatedColumnFormula>
    </tableColumn>
    <tableColumn id="12" xr3:uid="{A602D8F1-9A53-43BC-870A-9E4307DD714F}" name="N-NO3" dataDxfId="4788" dataCellStyle="Porcentaje">
      <calculatedColumnFormula array="1">IF($A4="",0%,(_xlfn.XLOOKUP($A4,Tabla1[[#All],[ID]],Tabla1[[#All],[N-NO3]])))</calculatedColumnFormula>
    </tableColumn>
    <tableColumn id="13" xr3:uid="{494AFCA9-8597-4177-A2CA-25873DC99C38}" name="N-org" dataDxfId="4787" dataCellStyle="Porcentaje">
      <calculatedColumnFormula array="1">IF($A4="",0%,(_xlfn.XLOOKUP($A4,Tabla1[[#All],[ID]],Tabla1[[#All],[N-org]])))</calculatedColumnFormula>
    </tableColumn>
    <tableColumn id="14" xr3:uid="{1D841CDC-B527-4F32-AEF3-AF8615BDC045}" name="N-ur" dataDxfId="4786" dataCellStyle="Porcentaje">
      <calculatedColumnFormula array="1">IF($A4="",0%,(_xlfn.XLOOKUP($A4,Tabla1[[#All],[ID]],Tabla1[[#All],[N-ur]])))</calculatedColumnFormula>
    </tableColumn>
    <tableColumn id="15" xr3:uid="{0F577655-B78B-4369-8EFF-D2F76F52A7AC}" name="P" dataDxfId="4785" dataCellStyle="Porcentaje">
      <calculatedColumnFormula array="1">IF($A4="",0%,(_xlfn.XLOOKUP($A4,Tabla1[[#All],[ID]],Tabla1[[#All],[P]])))</calculatedColumnFormula>
    </tableColumn>
    <tableColumn id="16" xr3:uid="{5C0719FA-7BBD-4B62-9874-8F16D229A58F}" name="K" dataDxfId="4784" dataCellStyle="Porcentaje">
      <calculatedColumnFormula array="1">IF($A4="",0%,(_xlfn.XLOOKUP($A4,Tabla1[[#All],[ID]],Tabla1[[#All],[K]])))</calculatedColumnFormula>
    </tableColumn>
    <tableColumn id="17" xr3:uid="{FDF7571F-4771-48BC-9533-C6D50B171782}" name="CaO" dataDxfId="4783" dataCellStyle="Porcentaje">
      <calculatedColumnFormula array="1">IF($A4="",0%,(_xlfn.XLOOKUP($A4,Tabla1[[#All],[ID]],Tabla1[[#All],[CaO]])))</calculatedColumnFormula>
    </tableColumn>
    <tableColumn id="18" xr3:uid="{E871138C-E01B-4763-8F5B-178D92B6515E}" name="MgO" dataDxfId="4782" dataCellStyle="Porcentaje">
      <calculatedColumnFormula array="1">IF($A4="",0%,(_xlfn.XLOOKUP($A4,Tabla1[[#All],[ID]],Tabla1[[#All],[MgO]])))</calculatedColumnFormula>
    </tableColumn>
    <tableColumn id="19" xr3:uid="{DE719A65-26FC-4803-BD91-9F78210DFCD8}" name="S" dataDxfId="4781" dataCellStyle="Porcentaje">
      <calculatedColumnFormula array="1">IF($A4="",0%,(_xlfn.XLOOKUP($A4,Tabla1[[#All],[ID]],Tabla1[[#All],[S]])))</calculatedColumnFormula>
    </tableColumn>
    <tableColumn id="20" xr3:uid="{B38B513F-E851-4CC8-AC5E-116905E7413D}" name="B" dataDxfId="4780" dataCellStyle="Porcentaje">
      <calculatedColumnFormula array="1">IF($A4="",0%,(_xlfn.XLOOKUP($A4,Tabla1[[#All],[ID]],Tabla1[[#All],[B]])))</calculatedColumnFormula>
    </tableColumn>
    <tableColumn id="21" xr3:uid="{4AF6FB49-27D5-4732-BF52-CBB7FFC42257}" name="Co" dataDxfId="4779" dataCellStyle="Porcentaje">
      <calculatedColumnFormula array="1">IF($A4="",0%,(_xlfn.XLOOKUP($A4,Tabla1[[#All],[ID]],Tabla1[[#All],[Co]])))</calculatedColumnFormula>
    </tableColumn>
    <tableColumn id="22" xr3:uid="{12461DBB-FF51-4B19-A2E2-B65E7703498C}" name="Cu" dataDxfId="4778" dataCellStyle="Porcentaje">
      <calculatedColumnFormula array="1">IF($A4="",0%,(_xlfn.XLOOKUP($A4,Tabla1[[#All],[ID]],Tabla1[[#All],[Cu]])))</calculatedColumnFormula>
    </tableColumn>
    <tableColumn id="23" xr3:uid="{155EBAAA-B253-438A-87D2-84C87A08B82F}" name="Fe" dataDxfId="4777" dataCellStyle="Porcentaje">
      <calculatedColumnFormula array="1">IF($A4="",0%,(_xlfn.XLOOKUP($A4,Tabla1[[#All],[ID]],Tabla1[[#All],[Fe]])))</calculatedColumnFormula>
    </tableColumn>
    <tableColumn id="24" xr3:uid="{71D0604C-E809-408B-AA2C-2D234C031626}" name="Mn" dataDxfId="4776" dataCellStyle="Porcentaje">
      <calculatedColumnFormula array="1">IF($A4="",0%,(_xlfn.XLOOKUP($A4,Tabla1[[#All],[ID]],Tabla1[[#All],[Mn]])))</calculatedColumnFormula>
    </tableColumn>
    <tableColumn id="25" xr3:uid="{B4888B44-28A8-4588-B455-345022D2859B}" name="Mo" dataDxfId="4775" dataCellStyle="Porcentaje">
      <calculatedColumnFormula array="1">IF($A4="",0%,(_xlfn.XLOOKUP($A4,Tabla1[[#All],[ID]],Tabla1[[#All],[Mo]])))</calculatedColumnFormula>
    </tableColumn>
    <tableColumn id="26" xr3:uid="{CCCCD232-3426-4C10-8BBD-E8F4A01138F7}" name="SiO2" dataDxfId="4774" dataCellStyle="Porcentaje">
      <calculatedColumnFormula array="1">IF($A4="",0%,(_xlfn.XLOOKUP($A4,Tabla1[[#All],[ID]],Tabla1[[#All],[SiO2]])))</calculatedColumnFormula>
    </tableColumn>
    <tableColumn id="27" xr3:uid="{745587DD-E5B0-4FC4-823A-621BA3CB9391}" name="Zn" dataDxfId="4773" dataCellStyle="Porcentaje">
      <calculatedColumnFormula array="1">IF($A4="",0%,(_xlfn.XLOOKUP($A4,Tabla1[[#All],[ID]],Tabla1[[#All],[Zn]])))</calculatedColumnFormula>
    </tableColumn>
    <tableColumn id="28" xr3:uid="{6306120A-D77E-4C3D-9028-B6F1C8C89A18}" name="Na" dataDxfId="477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4933B28-0C2B-4CB8-AC8E-B4745A3E0CD1}" name="Tabla222" displayName="Tabla222" ref="A3:W21" totalsRowShown="0" headerRowDxfId="4771" dataDxfId="4769" headerRowBorderDxfId="4770" tableBorderDxfId="4768" totalsRowBorderDxfId="4767" dataCellStyle="Porcentaje">
  <autoFilter ref="A3:W21" xr:uid="{62A12C63-74E9-484A-BEC8-31A82248B89B}"/>
  <tableColumns count="23">
    <tableColumn id="4" xr3:uid="{C6189E71-42D3-4428-B88C-D69F248A8A85}" name="MATERIA PRIMA" dataDxfId="4766"/>
    <tableColumn id="29" xr3:uid="{B4DCCDAA-9D02-4DF0-95D5-E58A9D252013}" name="CANTIDAD" dataDxfId="4765"/>
    <tableColumn id="5" xr3:uid="{79AF0671-8E9E-4F0B-8BD3-0A06A2528EFC}" name="Q" dataDxfId="4764">
      <calculatedColumnFormula>IF(Tabla222[[#This Row],[CANTIDAD]]="",0%,Tabla222[[#This Row],[CANTIDAD]]/10)</calculatedColumnFormula>
    </tableColumn>
    <tableColumn id="9" xr3:uid="{13FA4A4A-F3D7-4692-BF7E-55B80D5B81F3}" name="C" dataDxfId="4763" dataCellStyle="Porcentaje">
      <calculatedColumnFormula array="1">IF($A4="",0%,_xlfn.XLOOKUP($A4,Tabla1[[#All],[ID]],Tabla1[[#All],[C]]))</calculatedColumnFormula>
    </tableColumn>
    <tableColumn id="10" xr3:uid="{DBA7DFC2-E484-4AEB-9E73-345D44391C98}" name="N" dataDxfId="4762" dataCellStyle="Porcentaje">
      <calculatedColumnFormula array="1">IF($A4="",0%,_xlfn.XLOOKUP($A4,Tabla1[[#All],[ID]],Tabla1[[#All],[N]]))</calculatedColumnFormula>
    </tableColumn>
    <tableColumn id="11" xr3:uid="{7963B467-F1DE-45B4-8EA5-6D2ACE6270FC}" name="N-NH4" dataDxfId="4761" dataCellStyle="Porcentaje">
      <calculatedColumnFormula array="1">IF($A4="",0%,(_xlfn.XLOOKUP($A4,Tabla1[[#All],[ID]],Tabla1[[#All],[N-NH4]])))</calculatedColumnFormula>
    </tableColumn>
    <tableColumn id="12" xr3:uid="{AA4688C1-2713-4C55-A6F5-46D34913C14D}" name="N-NO3" dataDxfId="4760" dataCellStyle="Porcentaje">
      <calculatedColumnFormula array="1">IF($A4="",0%,(_xlfn.XLOOKUP($A4,Tabla1[[#All],[ID]],Tabla1[[#All],[N-NO3]])))</calculatedColumnFormula>
    </tableColumn>
    <tableColumn id="13" xr3:uid="{F614793B-D977-447D-B859-19046BFE9DC8}" name="N-org" dataDxfId="4759" dataCellStyle="Porcentaje">
      <calculatedColumnFormula array="1">IF($A4="",0%,(_xlfn.XLOOKUP($A4,Tabla1[[#All],[ID]],Tabla1[[#All],[N-org]])))</calculatedColumnFormula>
    </tableColumn>
    <tableColumn id="14" xr3:uid="{6FDC80E4-7646-4B2D-91AA-2C126C873221}" name="N-ur" dataDxfId="4758" dataCellStyle="Porcentaje">
      <calculatedColumnFormula array="1">IF($A4="",0%,(_xlfn.XLOOKUP($A4,Tabla1[[#All],[ID]],Tabla1[[#All],[N-ur]])))</calculatedColumnFormula>
    </tableColumn>
    <tableColumn id="15" xr3:uid="{3A999777-029B-4368-B946-4BC49D570201}" name="P" dataDxfId="4757" dataCellStyle="Porcentaje">
      <calculatedColumnFormula array="1">IF($A4="",0%,(_xlfn.XLOOKUP($A4,Tabla1[[#All],[ID]],Tabla1[[#All],[P]])))</calculatedColumnFormula>
    </tableColumn>
    <tableColumn id="16" xr3:uid="{19F37AD0-7ABE-4B3A-A98B-04A47A7172D1}" name="K" dataDxfId="4756" dataCellStyle="Porcentaje">
      <calculatedColumnFormula array="1">IF($A4="",0%,(_xlfn.XLOOKUP($A4,Tabla1[[#All],[ID]],Tabla1[[#All],[K]])))</calculatedColumnFormula>
    </tableColumn>
    <tableColumn id="17" xr3:uid="{79EFC876-DCFD-420F-98EB-98D8BC6A7B7E}" name="CaO" dataDxfId="4755" dataCellStyle="Porcentaje">
      <calculatedColumnFormula array="1">IF($A4="",0%,(_xlfn.XLOOKUP($A4,Tabla1[[#All],[ID]],Tabla1[[#All],[CaO]])))</calculatedColumnFormula>
    </tableColumn>
    <tableColumn id="18" xr3:uid="{DFAB902D-D389-4B79-B9F3-FE9C9B0B5F1E}" name="MgO" dataDxfId="4754" dataCellStyle="Porcentaje">
      <calculatedColumnFormula array="1">IF($A4="",0%,(_xlfn.XLOOKUP($A4,Tabla1[[#All],[ID]],Tabla1[[#All],[MgO]])))</calculatedColumnFormula>
    </tableColumn>
    <tableColumn id="19" xr3:uid="{D2504A81-05B6-42A0-8433-129205439D29}" name="S" dataDxfId="4753" dataCellStyle="Porcentaje">
      <calculatedColumnFormula array="1">IF($A4="",0%,(_xlfn.XLOOKUP($A4,Tabla1[[#All],[ID]],Tabla1[[#All],[S]])))</calculatedColumnFormula>
    </tableColumn>
    <tableColumn id="20" xr3:uid="{697611C8-C09D-43A5-9406-DC1B79B5D53C}" name="B" dataDxfId="4752" dataCellStyle="Porcentaje">
      <calculatedColumnFormula array="1">IF($A4="",0%,(_xlfn.XLOOKUP($A4,Tabla1[[#All],[ID]],Tabla1[[#All],[B]])))</calculatedColumnFormula>
    </tableColumn>
    <tableColumn id="21" xr3:uid="{18194CAA-F680-400A-8117-ABC6B99DABB1}" name="Co" dataDxfId="4751" dataCellStyle="Porcentaje">
      <calculatedColumnFormula array="1">IF($A4="",0%,(_xlfn.XLOOKUP($A4,Tabla1[[#All],[ID]],Tabla1[[#All],[Co]])))</calculatedColumnFormula>
    </tableColumn>
    <tableColumn id="22" xr3:uid="{B8720862-EF2C-43FA-8402-49273819170B}" name="Cu" dataDxfId="4750" dataCellStyle="Porcentaje">
      <calculatedColumnFormula array="1">IF($A4="",0%,(_xlfn.XLOOKUP($A4,Tabla1[[#All],[ID]],Tabla1[[#All],[Cu]])))</calculatedColumnFormula>
    </tableColumn>
    <tableColumn id="23" xr3:uid="{FED8AFB9-5666-4A63-A28D-F700E12ACD10}" name="Fe" dataDxfId="4749" dataCellStyle="Porcentaje">
      <calculatedColumnFormula array="1">IF($A4="",0%,(_xlfn.XLOOKUP($A4,Tabla1[[#All],[ID]],Tabla1[[#All],[Fe]])))</calculatedColumnFormula>
    </tableColumn>
    <tableColumn id="24" xr3:uid="{7130FB69-266E-457D-BD5C-4E72C7718502}" name="Mn" dataDxfId="4748" dataCellStyle="Porcentaje">
      <calculatedColumnFormula array="1">IF($A4="",0%,(_xlfn.XLOOKUP($A4,Tabla1[[#All],[ID]],Tabla1[[#All],[Mn]])))</calculatedColumnFormula>
    </tableColumn>
    <tableColumn id="25" xr3:uid="{8138C83C-18DB-4298-B5BD-37B7786298EB}" name="Mo" dataDxfId="4747" dataCellStyle="Porcentaje">
      <calculatedColumnFormula array="1">IF($A4="",0%,(_xlfn.XLOOKUP($A4,Tabla1[[#All],[ID]],Tabla1[[#All],[Mo]])))</calculatedColumnFormula>
    </tableColumn>
    <tableColumn id="26" xr3:uid="{A7A641FE-8DEA-48F5-9341-F48620EA660E}" name="SiO2" dataDxfId="4746" dataCellStyle="Porcentaje">
      <calculatedColumnFormula array="1">IF($A4="",0%,(_xlfn.XLOOKUP($A4,Tabla1[[#All],[ID]],Tabla1[[#All],[SiO2]])))</calculatedColumnFormula>
    </tableColumn>
    <tableColumn id="27" xr3:uid="{15994BE7-AF8E-4A92-9939-7A3A62D09738}" name="Zn" dataDxfId="4745" dataCellStyle="Porcentaje">
      <calculatedColumnFormula array="1">IF($A4="",0%,(_xlfn.XLOOKUP($A4,Tabla1[[#All],[ID]],Tabla1[[#All],[Zn]])))</calculatedColumnFormula>
    </tableColumn>
    <tableColumn id="28" xr3:uid="{CB16ECC0-F93D-479C-9EA7-C476CE6B0F2A}" name="Na" dataDxfId="4744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C170386-E09D-467E-BA8D-09B8CC7A555C}" name="Tabla223" displayName="Tabla223" ref="A3:W21" totalsRowShown="0" headerRowDxfId="4743" dataDxfId="4741" headerRowBorderDxfId="4742" tableBorderDxfId="4740" totalsRowBorderDxfId="4739" dataCellStyle="Porcentaje">
  <autoFilter ref="A3:W21" xr:uid="{62A12C63-74E9-484A-BEC8-31A82248B89B}"/>
  <tableColumns count="23">
    <tableColumn id="4" xr3:uid="{80966A8E-7AA0-4EA6-BE4A-6AD76BA7B0C7}" name="MATERIA PRIMA" dataDxfId="4738"/>
    <tableColumn id="29" xr3:uid="{E572A55A-5121-4A8B-93DB-6C029AAD59DA}" name="CANTIDAD" dataDxfId="4737"/>
    <tableColumn id="5" xr3:uid="{B66A61C2-B6C9-441D-8B87-4EC4D6F942AF}" name="Q" dataDxfId="4736">
      <calculatedColumnFormula>IF(Tabla223[[#This Row],[CANTIDAD]]="",0%,Tabla223[[#This Row],[CANTIDAD]]/10)</calculatedColumnFormula>
    </tableColumn>
    <tableColumn id="9" xr3:uid="{D4B9EE77-8F79-4E44-AB30-05BAB868BDDD}" name="C" dataDxfId="4735" dataCellStyle="Porcentaje">
      <calculatedColumnFormula array="1">IF($A4="",0%,_xlfn.XLOOKUP($A4,Tabla1[[#All],[ID]],Tabla1[[#All],[C]]))</calculatedColumnFormula>
    </tableColumn>
    <tableColumn id="10" xr3:uid="{2BC080E5-E5EC-4560-833D-AF560C1AE554}" name="N" dataDxfId="4734" dataCellStyle="Porcentaje">
      <calculatedColumnFormula array="1">IF($A4="",0%,_xlfn.XLOOKUP($A4,Tabla1[[#All],[ID]],Tabla1[[#All],[N]]))</calculatedColumnFormula>
    </tableColumn>
    <tableColumn id="11" xr3:uid="{FD0349CE-1ECF-4F92-951F-42563D15849F}" name="N-NH4" dataDxfId="4733" dataCellStyle="Porcentaje">
      <calculatedColumnFormula array="1">IF($A4="",0%,(_xlfn.XLOOKUP($A4,Tabla1[[#All],[ID]],Tabla1[[#All],[N-NH4]])))</calculatedColumnFormula>
    </tableColumn>
    <tableColumn id="12" xr3:uid="{EF6B3900-BF77-4D6A-A915-933CE239B8C3}" name="N-NO3" dataDxfId="4732" dataCellStyle="Porcentaje">
      <calculatedColumnFormula array="1">IF($A4="",0%,(_xlfn.XLOOKUP($A4,Tabla1[[#All],[ID]],Tabla1[[#All],[N-NO3]])))</calculatedColumnFormula>
    </tableColumn>
    <tableColumn id="13" xr3:uid="{CE1D97DC-A7D1-4B96-9551-89BC888FA3CF}" name="N-org" dataDxfId="4731" dataCellStyle="Porcentaje">
      <calculatedColumnFormula array="1">IF($A4="",0%,(_xlfn.XLOOKUP($A4,Tabla1[[#All],[ID]],Tabla1[[#All],[N-org]])))</calculatedColumnFormula>
    </tableColumn>
    <tableColumn id="14" xr3:uid="{71D24508-C78C-49BD-AD16-354733F8ED9B}" name="N-ur" dataDxfId="4730" dataCellStyle="Porcentaje">
      <calculatedColumnFormula array="1">IF($A4="",0%,(_xlfn.XLOOKUP($A4,Tabla1[[#All],[ID]],Tabla1[[#All],[N-ur]])))</calculatedColumnFormula>
    </tableColumn>
    <tableColumn id="15" xr3:uid="{3DD1F584-7051-41FD-803F-27AEC23CAF48}" name="P" dataDxfId="4729" dataCellStyle="Porcentaje">
      <calculatedColumnFormula array="1">IF($A4="",0%,(_xlfn.XLOOKUP($A4,Tabla1[[#All],[ID]],Tabla1[[#All],[P]])))</calculatedColumnFormula>
    </tableColumn>
    <tableColumn id="16" xr3:uid="{D476F2C0-243E-4FA6-9EBA-C044CCED9A65}" name="K" dataDxfId="4728" dataCellStyle="Porcentaje">
      <calculatedColumnFormula array="1">IF($A4="",0%,(_xlfn.XLOOKUP($A4,Tabla1[[#All],[ID]],Tabla1[[#All],[K]])))</calculatedColumnFormula>
    </tableColumn>
    <tableColumn id="17" xr3:uid="{6D64BD0B-D7D4-49F5-B4E8-D8FBC46D236C}" name="CaO" dataDxfId="4727" dataCellStyle="Porcentaje">
      <calculatedColumnFormula array="1">IF($A4="",0%,(_xlfn.XLOOKUP($A4,Tabla1[[#All],[ID]],Tabla1[[#All],[CaO]])))</calculatedColumnFormula>
    </tableColumn>
    <tableColumn id="18" xr3:uid="{CE54CA5C-7E9D-4878-8180-8621D572D54F}" name="MgO" dataDxfId="4726" dataCellStyle="Porcentaje">
      <calculatedColumnFormula array="1">IF($A4="",0%,(_xlfn.XLOOKUP($A4,Tabla1[[#All],[ID]],Tabla1[[#All],[MgO]])))</calculatedColumnFormula>
    </tableColumn>
    <tableColumn id="19" xr3:uid="{CD817CDF-C376-44D8-AA4F-3D8C171E0FD7}" name="S" dataDxfId="4725" dataCellStyle="Porcentaje">
      <calculatedColumnFormula array="1">IF($A4="",0%,(_xlfn.XLOOKUP($A4,Tabla1[[#All],[ID]],Tabla1[[#All],[S]])))</calculatedColumnFormula>
    </tableColumn>
    <tableColumn id="20" xr3:uid="{18C0DD1A-E96C-4B0D-ABFC-8DDF8F864629}" name="B" dataDxfId="4724" dataCellStyle="Porcentaje">
      <calculatedColumnFormula array="1">IF($A4="",0%,(_xlfn.XLOOKUP($A4,Tabla1[[#All],[ID]],Tabla1[[#All],[B]])))</calculatedColumnFormula>
    </tableColumn>
    <tableColumn id="21" xr3:uid="{A797C783-C81E-4270-BB35-2621AFE49A66}" name="Co" dataDxfId="4723" dataCellStyle="Porcentaje">
      <calculatedColumnFormula array="1">IF($A4="",0%,(_xlfn.XLOOKUP($A4,Tabla1[[#All],[ID]],Tabla1[[#All],[Co]])))</calculatedColumnFormula>
    </tableColumn>
    <tableColumn id="22" xr3:uid="{206CA1FA-4F04-4A0F-A814-C32B66E388AD}" name="Cu" dataDxfId="4722" dataCellStyle="Porcentaje">
      <calculatedColumnFormula array="1">IF($A4="",0%,(_xlfn.XLOOKUP($A4,Tabla1[[#All],[ID]],Tabla1[[#All],[Cu]])))</calculatedColumnFormula>
    </tableColumn>
    <tableColumn id="23" xr3:uid="{307C37CE-04AB-4454-AD3C-4BBBEA8B1111}" name="Fe" dataDxfId="4721" dataCellStyle="Porcentaje">
      <calculatedColumnFormula array="1">IF($A4="",0%,(_xlfn.XLOOKUP($A4,Tabla1[[#All],[ID]],Tabla1[[#All],[Fe]])))</calculatedColumnFormula>
    </tableColumn>
    <tableColumn id="24" xr3:uid="{094FF3A3-C493-4119-8FEE-5043FAD8D26E}" name="Mn" dataDxfId="4720" dataCellStyle="Porcentaje">
      <calculatedColumnFormula array="1">IF($A4="",0%,(_xlfn.XLOOKUP($A4,Tabla1[[#All],[ID]],Tabla1[[#All],[Mn]])))</calculatedColumnFormula>
    </tableColumn>
    <tableColumn id="25" xr3:uid="{A4DDDEB9-7AFF-40B0-B9E8-2C14F3EB13C2}" name="Mo" dataDxfId="4719" dataCellStyle="Porcentaje">
      <calculatedColumnFormula array="1">IF($A4="",0%,(_xlfn.XLOOKUP($A4,Tabla1[[#All],[ID]],Tabla1[[#All],[Mo]])))</calculatedColumnFormula>
    </tableColumn>
    <tableColumn id="26" xr3:uid="{0140E1B7-0A47-4074-8E5F-4EC59139FD8A}" name="SiO2" dataDxfId="4718" dataCellStyle="Porcentaje">
      <calculatedColumnFormula array="1">IF($A4="",0%,(_xlfn.XLOOKUP($A4,Tabla1[[#All],[ID]],Tabla1[[#All],[SiO2]])))</calculatedColumnFormula>
    </tableColumn>
    <tableColumn id="27" xr3:uid="{328A3A1A-D7B5-4566-8440-2F2D5B36B0FC}" name="Zn" dataDxfId="4717" dataCellStyle="Porcentaje">
      <calculatedColumnFormula array="1">IF($A4="",0%,(_xlfn.XLOOKUP($A4,Tabla1[[#All],[ID]],Tabla1[[#All],[Zn]])))</calculatedColumnFormula>
    </tableColumn>
    <tableColumn id="28" xr3:uid="{B701277C-3BFF-4042-BEE3-6E5BF899E983}" name="Na" dataDxfId="4716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A86D331-17A6-45E2-B82B-5F0AFA596573}" name="Tabla224" displayName="Tabla224" ref="A3:W21" totalsRowShown="0" headerRowDxfId="4715" dataDxfId="4713" headerRowBorderDxfId="4714" tableBorderDxfId="4712" totalsRowBorderDxfId="4711" dataCellStyle="Porcentaje">
  <autoFilter ref="A3:W21" xr:uid="{62A12C63-74E9-484A-BEC8-31A82248B89B}"/>
  <tableColumns count="23">
    <tableColumn id="4" xr3:uid="{F4DC10D0-E0D1-4B07-B7E8-76BD70BB37B9}" name="MATERIA PRIMA" dataDxfId="4710"/>
    <tableColumn id="29" xr3:uid="{B3C239B3-AC0B-40E6-86B3-EE0840770CB5}" name="CANTIDAD" dataDxfId="4709"/>
    <tableColumn id="5" xr3:uid="{28970882-57C0-42C1-BE0C-E1BE723010D1}" name="Q" dataDxfId="4708">
      <calculatedColumnFormula>IF(Tabla224[[#This Row],[CANTIDAD]]="",0%,Tabla224[[#This Row],[CANTIDAD]]/10)</calculatedColumnFormula>
    </tableColumn>
    <tableColumn id="9" xr3:uid="{2BACA214-9CB6-4D26-8A8E-0B26B129FC76}" name="C" dataDxfId="4707" dataCellStyle="Porcentaje">
      <calculatedColumnFormula array="1">IF($A4="",0%,_xlfn.XLOOKUP($A4,Tabla1[[#All],[ID]],Tabla1[[#All],[C]]))</calculatedColumnFormula>
    </tableColumn>
    <tableColumn id="10" xr3:uid="{48E328D6-81C9-4376-A054-2AE96DB91407}" name="N" dataDxfId="4706" dataCellStyle="Porcentaje">
      <calculatedColumnFormula array="1">IF($A4="",0%,_xlfn.XLOOKUP($A4,Tabla1[[#All],[ID]],Tabla1[[#All],[N]]))</calculatedColumnFormula>
    </tableColumn>
    <tableColumn id="11" xr3:uid="{E54A400F-B7ED-44CF-90B3-81C4C4A782A7}" name="N-NH4" dataDxfId="4705" dataCellStyle="Porcentaje">
      <calculatedColumnFormula array="1">IF($A4="",0%,(_xlfn.XLOOKUP($A4,Tabla1[[#All],[ID]],Tabla1[[#All],[N-NH4]])))</calculatedColumnFormula>
    </tableColumn>
    <tableColumn id="12" xr3:uid="{C1ACD586-71F7-48F2-8EFA-CE679191A73D}" name="N-NO3" dataDxfId="4704" dataCellStyle="Porcentaje">
      <calculatedColumnFormula array="1">IF($A4="",0%,(_xlfn.XLOOKUP($A4,Tabla1[[#All],[ID]],Tabla1[[#All],[N-NO3]])))</calculatedColumnFormula>
    </tableColumn>
    <tableColumn id="13" xr3:uid="{80404F2A-A414-4B46-B5BA-011D2941A6EF}" name="N-org" dataDxfId="4703" dataCellStyle="Porcentaje">
      <calculatedColumnFormula array="1">IF($A4="",0%,(_xlfn.XLOOKUP($A4,Tabla1[[#All],[ID]],Tabla1[[#All],[N-org]])))</calculatedColumnFormula>
    </tableColumn>
    <tableColumn id="14" xr3:uid="{3FEABC91-4749-4103-8F36-853765DF178A}" name="N-ur" dataDxfId="4702" dataCellStyle="Porcentaje">
      <calculatedColumnFormula array="1">IF($A4="",0%,(_xlfn.XLOOKUP($A4,Tabla1[[#All],[ID]],Tabla1[[#All],[N-ur]])))</calculatedColumnFormula>
    </tableColumn>
    <tableColumn id="15" xr3:uid="{F196F3BA-BB6D-487F-8F4E-DC22DE6E8EEF}" name="P" dataDxfId="4701" dataCellStyle="Porcentaje">
      <calculatedColumnFormula array="1">IF($A4="",0%,(_xlfn.XLOOKUP($A4,Tabla1[[#All],[ID]],Tabla1[[#All],[P]])))</calculatedColumnFormula>
    </tableColumn>
    <tableColumn id="16" xr3:uid="{F72E705D-960A-4470-B9EF-1502A405B1C4}" name="K" dataDxfId="4700" dataCellStyle="Porcentaje">
      <calculatedColumnFormula array="1">IF($A4="",0%,(_xlfn.XLOOKUP($A4,Tabla1[[#All],[ID]],Tabla1[[#All],[K]])))</calculatedColumnFormula>
    </tableColumn>
    <tableColumn id="17" xr3:uid="{5742C787-36C4-4932-B227-8ABDE71208DB}" name="CaO" dataDxfId="4699" dataCellStyle="Porcentaje">
      <calculatedColumnFormula array="1">IF($A4="",0%,(_xlfn.XLOOKUP($A4,Tabla1[[#All],[ID]],Tabla1[[#All],[CaO]])))</calculatedColumnFormula>
    </tableColumn>
    <tableColumn id="18" xr3:uid="{9A6E5A99-FA78-4906-83A9-B387A97F5C2D}" name="MgO" dataDxfId="4698" dataCellStyle="Porcentaje">
      <calculatedColumnFormula array="1">IF($A4="",0%,(_xlfn.XLOOKUP($A4,Tabla1[[#All],[ID]],Tabla1[[#All],[MgO]])))</calculatedColumnFormula>
    </tableColumn>
    <tableColumn id="19" xr3:uid="{7EA732E0-B86B-4735-ACE0-CE41E5D511A0}" name="S" dataDxfId="4697" dataCellStyle="Porcentaje">
      <calculatedColumnFormula array="1">IF($A4="",0%,(_xlfn.XLOOKUP($A4,Tabla1[[#All],[ID]],Tabla1[[#All],[S]])))</calculatedColumnFormula>
    </tableColumn>
    <tableColumn id="20" xr3:uid="{8644A66F-C753-4898-ACCE-907D05764965}" name="B" dataDxfId="4696" dataCellStyle="Porcentaje">
      <calculatedColumnFormula array="1">IF($A4="",0%,(_xlfn.XLOOKUP($A4,Tabla1[[#All],[ID]],Tabla1[[#All],[B]])))</calculatedColumnFormula>
    </tableColumn>
    <tableColumn id="21" xr3:uid="{677322AE-098B-42EB-8605-949F9EBD23CE}" name="Co" dataDxfId="4695" dataCellStyle="Porcentaje">
      <calculatedColumnFormula array="1">IF($A4="",0%,(_xlfn.XLOOKUP($A4,Tabla1[[#All],[ID]],Tabla1[[#All],[Co]])))</calculatedColumnFormula>
    </tableColumn>
    <tableColumn id="22" xr3:uid="{E5C5ACF9-E70E-4DC3-8E07-BD99F7967972}" name="Cu" dataDxfId="4694" dataCellStyle="Porcentaje">
      <calculatedColumnFormula array="1">IF($A4="",0%,(_xlfn.XLOOKUP($A4,Tabla1[[#All],[ID]],Tabla1[[#All],[Cu]])))</calculatedColumnFormula>
    </tableColumn>
    <tableColumn id="23" xr3:uid="{EC2605CF-BF14-4157-9EA7-36ECAB5EE794}" name="Fe" dataDxfId="4693" dataCellStyle="Porcentaje">
      <calculatedColumnFormula array="1">IF($A4="",0%,(_xlfn.XLOOKUP($A4,Tabla1[[#All],[ID]],Tabla1[[#All],[Fe]])))</calculatedColumnFormula>
    </tableColumn>
    <tableColumn id="24" xr3:uid="{B7BD1ABE-D453-466B-94AF-4E8D2E83AA29}" name="Mn" dataDxfId="4692" dataCellStyle="Porcentaje">
      <calculatedColumnFormula array="1">IF($A4="",0%,(_xlfn.XLOOKUP($A4,Tabla1[[#All],[ID]],Tabla1[[#All],[Mn]])))</calculatedColumnFormula>
    </tableColumn>
    <tableColumn id="25" xr3:uid="{1BFD546B-2FE1-468B-BA2C-C8A5B143C351}" name="Mo" dataDxfId="4691" dataCellStyle="Porcentaje">
      <calculatedColumnFormula array="1">IF($A4="",0%,(_xlfn.XLOOKUP($A4,Tabla1[[#All],[ID]],Tabla1[[#All],[Mo]])))</calculatedColumnFormula>
    </tableColumn>
    <tableColumn id="26" xr3:uid="{049F4B0D-8F16-475F-8907-E3D9D7D9A5F7}" name="SiO2" dataDxfId="4690" dataCellStyle="Porcentaje">
      <calculatedColumnFormula array="1">IF($A4="",0%,(_xlfn.XLOOKUP($A4,Tabla1[[#All],[ID]],Tabla1[[#All],[SiO2]])))</calculatedColumnFormula>
    </tableColumn>
    <tableColumn id="27" xr3:uid="{2C077737-379E-4573-8192-3417B1B9C851}" name="Zn" dataDxfId="4689" dataCellStyle="Porcentaje">
      <calculatedColumnFormula array="1">IF($A4="",0%,(_xlfn.XLOOKUP($A4,Tabla1[[#All],[ID]],Tabla1[[#All],[Zn]])))</calculatedColumnFormula>
    </tableColumn>
    <tableColumn id="28" xr3:uid="{FA1B41DE-1A8D-46AC-A337-6F5021ED5C72}" name="Na" dataDxfId="4688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4577241-A21D-4C83-A6D6-DE7B49FAD8B3}" name="Tabla225" displayName="Tabla225" ref="A3:W21" totalsRowShown="0" headerRowDxfId="4687" dataDxfId="4685" headerRowBorderDxfId="4686" tableBorderDxfId="4684" totalsRowBorderDxfId="4683" dataCellStyle="Porcentaje">
  <autoFilter ref="A3:W21" xr:uid="{62A12C63-74E9-484A-BEC8-31A82248B89B}"/>
  <tableColumns count="23">
    <tableColumn id="4" xr3:uid="{1413F1B8-5605-413A-A920-9AAD9C337917}" name="MATERIA PRIMA" dataDxfId="4682"/>
    <tableColumn id="29" xr3:uid="{CD71D482-FEB8-41EA-BB2E-4058AB35493E}" name="CANTIDAD" dataDxfId="4681"/>
    <tableColumn id="5" xr3:uid="{9098592B-26F8-48D7-B643-55BA1905B5CB}" name="Q" dataDxfId="4680">
      <calculatedColumnFormula>IF(Tabla225[[#This Row],[CANTIDAD]]="",0%,Tabla225[[#This Row],[CANTIDAD]]/10)</calculatedColumnFormula>
    </tableColumn>
    <tableColumn id="9" xr3:uid="{FE736FDD-A2EB-435E-9031-3E61707B5570}" name="C" dataDxfId="4679" dataCellStyle="Porcentaje">
      <calculatedColumnFormula array="1">IF($A4="",0%,_xlfn.XLOOKUP($A4,Tabla1[[#All],[ID]],Tabla1[[#All],[C]]))</calculatedColumnFormula>
    </tableColumn>
    <tableColumn id="10" xr3:uid="{F6948398-B92B-41B0-B9A2-B5A7FA95AA37}" name="N" dataDxfId="4678" dataCellStyle="Porcentaje">
      <calculatedColumnFormula array="1">IF($A4="",0%,_xlfn.XLOOKUP($A4,Tabla1[[#All],[ID]],Tabla1[[#All],[N]]))</calculatedColumnFormula>
    </tableColumn>
    <tableColumn id="11" xr3:uid="{80B4F5C1-25B7-47A1-800D-04D0C9BA98AC}" name="N-NH4" dataDxfId="4677" dataCellStyle="Porcentaje">
      <calculatedColumnFormula array="1">IF($A4="",0%,(_xlfn.XLOOKUP($A4,Tabla1[[#All],[ID]],Tabla1[[#All],[N-NH4]])))</calculatedColumnFormula>
    </tableColumn>
    <tableColumn id="12" xr3:uid="{56DBEC86-92F6-4B8D-A5B5-7E0CBE4C1CB3}" name="N-NO3" dataDxfId="4676" dataCellStyle="Porcentaje">
      <calculatedColumnFormula array="1">IF($A4="",0%,(_xlfn.XLOOKUP($A4,Tabla1[[#All],[ID]],Tabla1[[#All],[N-NO3]])))</calculatedColumnFormula>
    </tableColumn>
    <tableColumn id="13" xr3:uid="{829E82AB-4308-4667-A431-ADA42737B9F7}" name="N-org" dataDxfId="4675" dataCellStyle="Porcentaje">
      <calculatedColumnFormula array="1">IF($A4="",0%,(_xlfn.XLOOKUP($A4,Tabla1[[#All],[ID]],Tabla1[[#All],[N-org]])))</calculatedColumnFormula>
    </tableColumn>
    <tableColumn id="14" xr3:uid="{69C0FBF5-E7F7-4D2B-A741-F433D0DA0C4E}" name="N-ur" dataDxfId="4674" dataCellStyle="Porcentaje">
      <calculatedColumnFormula array="1">IF($A4="",0%,(_xlfn.XLOOKUP($A4,Tabla1[[#All],[ID]],Tabla1[[#All],[N-ur]])))</calculatedColumnFormula>
    </tableColumn>
    <tableColumn id="15" xr3:uid="{9D42D7C7-013D-4C84-960E-C50D19B5C51C}" name="P" dataDxfId="4673" dataCellStyle="Porcentaje">
      <calculatedColumnFormula array="1">IF($A4="",0%,(_xlfn.XLOOKUP($A4,Tabla1[[#All],[ID]],Tabla1[[#All],[P]])))</calculatedColumnFormula>
    </tableColumn>
    <tableColumn id="16" xr3:uid="{05497520-677A-4054-BC9B-2241543B0203}" name="K" dataDxfId="4672" dataCellStyle="Porcentaje">
      <calculatedColumnFormula array="1">IF($A4="",0%,(_xlfn.XLOOKUP($A4,Tabla1[[#All],[ID]],Tabla1[[#All],[K]])))</calculatedColumnFormula>
    </tableColumn>
    <tableColumn id="17" xr3:uid="{E6C6B854-DABD-40BA-9237-0F7ACFAD2BF4}" name="CaO" dataDxfId="4671" dataCellStyle="Porcentaje">
      <calculatedColumnFormula array="1">IF($A4="",0%,(_xlfn.XLOOKUP($A4,Tabla1[[#All],[ID]],Tabla1[[#All],[CaO]])))</calculatedColumnFormula>
    </tableColumn>
    <tableColumn id="18" xr3:uid="{EDB1E47F-176F-4D95-BB26-5E2E24EFAFAF}" name="MgO" dataDxfId="4670" dataCellStyle="Porcentaje">
      <calculatedColumnFormula array="1">IF($A4="",0%,(_xlfn.XLOOKUP($A4,Tabla1[[#All],[ID]],Tabla1[[#All],[MgO]])))</calculatedColumnFormula>
    </tableColumn>
    <tableColumn id="19" xr3:uid="{8C25538A-892C-45B8-ADA7-40633580301A}" name="S" dataDxfId="4669" dataCellStyle="Porcentaje">
      <calculatedColumnFormula array="1">IF($A4="",0%,(_xlfn.XLOOKUP($A4,Tabla1[[#All],[ID]],Tabla1[[#All],[S]])))</calculatedColumnFormula>
    </tableColumn>
    <tableColumn id="20" xr3:uid="{3EB3EEAB-003C-42B7-BF19-C8312E9D18D4}" name="B" dataDxfId="4668" dataCellStyle="Porcentaje">
      <calculatedColumnFormula array="1">IF($A4="",0%,(_xlfn.XLOOKUP($A4,Tabla1[[#All],[ID]],Tabla1[[#All],[B]])))</calculatedColumnFormula>
    </tableColumn>
    <tableColumn id="21" xr3:uid="{DD69DDF5-BCEB-4F11-BA73-6913B649E7A9}" name="Co" dataDxfId="4667" dataCellStyle="Porcentaje">
      <calculatedColumnFormula array="1">IF($A4="",0%,(_xlfn.XLOOKUP($A4,Tabla1[[#All],[ID]],Tabla1[[#All],[Co]])))</calculatedColumnFormula>
    </tableColumn>
    <tableColumn id="22" xr3:uid="{8092073F-1CE7-4502-8FDD-1A8F50264E1B}" name="Cu" dataDxfId="4666" dataCellStyle="Porcentaje">
      <calculatedColumnFormula array="1">IF($A4="",0%,(_xlfn.XLOOKUP($A4,Tabla1[[#All],[ID]],Tabla1[[#All],[Cu]])))</calculatedColumnFormula>
    </tableColumn>
    <tableColumn id="23" xr3:uid="{84EEA6A6-3D2A-4A88-AEF0-A774DB637FDE}" name="Fe" dataDxfId="4665" dataCellStyle="Porcentaje">
      <calculatedColumnFormula array="1">IF($A4="",0%,(_xlfn.XLOOKUP($A4,Tabla1[[#All],[ID]],Tabla1[[#All],[Fe]])))</calculatedColumnFormula>
    </tableColumn>
    <tableColumn id="24" xr3:uid="{7FC9AF7A-E40C-421E-B4DA-253AF073D216}" name="Mn" dataDxfId="4664" dataCellStyle="Porcentaje">
      <calculatedColumnFormula array="1">IF($A4="",0%,(_xlfn.XLOOKUP($A4,Tabla1[[#All],[ID]],Tabla1[[#All],[Mn]])))</calculatedColumnFormula>
    </tableColumn>
    <tableColumn id="25" xr3:uid="{650AC8DC-06C9-4424-BB0D-02F736131C24}" name="Mo" dataDxfId="4663" dataCellStyle="Porcentaje">
      <calculatedColumnFormula array="1">IF($A4="",0%,(_xlfn.XLOOKUP($A4,Tabla1[[#All],[ID]],Tabla1[[#All],[Mo]])))</calculatedColumnFormula>
    </tableColumn>
    <tableColumn id="26" xr3:uid="{E2CC3DE0-CD41-482B-8344-BB69902F4941}" name="SiO2" dataDxfId="4662" dataCellStyle="Porcentaje">
      <calculatedColumnFormula array="1">IF($A4="",0%,(_xlfn.XLOOKUP($A4,Tabla1[[#All],[ID]],Tabla1[[#All],[SiO2]])))</calculatedColumnFormula>
    </tableColumn>
    <tableColumn id="27" xr3:uid="{216E62E4-1674-46D1-9C32-246138744554}" name="Zn" dataDxfId="4661" dataCellStyle="Porcentaje">
      <calculatedColumnFormula array="1">IF($A4="",0%,(_xlfn.XLOOKUP($A4,Tabla1[[#All],[ID]],Tabla1[[#All],[Zn]])))</calculatedColumnFormula>
    </tableColumn>
    <tableColumn id="28" xr3:uid="{B882A189-BCBA-451C-9019-6599A58690CB}" name="Na" dataDxfId="466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57817F-A3C2-457B-9141-3628625C23E0}" name="Tabla26" displayName="Tabla26" ref="A3:W21" totalsRowShown="0" headerRowDxfId="4659" dataDxfId="4657" headerRowBorderDxfId="4658" tableBorderDxfId="4656" totalsRowBorderDxfId="4655" dataCellStyle="Porcentaje">
  <autoFilter ref="A3:W21" xr:uid="{62A12C63-74E9-484A-BEC8-31A82248B89B}"/>
  <tableColumns count="23">
    <tableColumn id="4" xr3:uid="{E80839F8-6201-4C59-BBFC-C86F676CAC6F}" name="MATERIA PRIMA" dataDxfId="4654"/>
    <tableColumn id="29" xr3:uid="{E0DC6AF0-AEE3-4AD3-808F-B54C4ECD78D3}" name="CANTIDAD" dataDxfId="4653"/>
    <tableColumn id="5" xr3:uid="{EBBE493C-7180-4BC4-9984-CF5012B8D248}" name="Q" dataDxfId="4652">
      <calculatedColumnFormula>IF(Tabla26[[#This Row],[CANTIDAD]]="",0%,Tabla26[[#This Row],[CANTIDAD]]/10)</calculatedColumnFormula>
    </tableColumn>
    <tableColumn id="9" xr3:uid="{57599606-7C70-4203-B6AA-5AB03F26EAE4}" name="C" dataDxfId="4651" dataCellStyle="Porcentaje">
      <calculatedColumnFormula array="1">IF($A4="",0%,_xlfn.XLOOKUP($A4,Tabla1[[#All],[ID]],Tabla1[[#All],[C]]))</calculatedColumnFormula>
    </tableColumn>
    <tableColumn id="10" xr3:uid="{7A9737FF-A428-4DE9-9F20-F2420809A93B}" name="N" dataDxfId="4650" dataCellStyle="Porcentaje">
      <calculatedColumnFormula array="1">IF($A4="",0%,_xlfn.XLOOKUP($A4,Tabla1[[#All],[ID]],Tabla1[[#All],[N]]))</calculatedColumnFormula>
    </tableColumn>
    <tableColumn id="11" xr3:uid="{44371E0B-206F-4CDD-863F-3698CA03F5B6}" name="N-NH4" dataDxfId="4649" dataCellStyle="Porcentaje">
      <calculatedColumnFormula array="1">IF($A4="",0%,(_xlfn.XLOOKUP($A4,Tabla1[[#All],[ID]],Tabla1[[#All],[N-NH4]])))</calculatedColumnFormula>
    </tableColumn>
    <tableColumn id="12" xr3:uid="{541237C0-A9B8-48C1-BA19-3A4444BCC9CC}" name="N-NO3" dataDxfId="4648" dataCellStyle="Porcentaje">
      <calculatedColumnFormula array="1">IF($A4="",0%,(_xlfn.XLOOKUP($A4,Tabla1[[#All],[ID]],Tabla1[[#All],[N-NO3]])))</calculatedColumnFormula>
    </tableColumn>
    <tableColumn id="13" xr3:uid="{0C9A0FB9-5FC6-47E5-9785-9B6B0079FE83}" name="N-org" dataDxfId="4647" dataCellStyle="Porcentaje">
      <calculatedColumnFormula array="1">IF($A4="",0%,(_xlfn.XLOOKUP($A4,Tabla1[[#All],[ID]],Tabla1[[#All],[N-org]])))</calculatedColumnFormula>
    </tableColumn>
    <tableColumn id="14" xr3:uid="{4B53843F-5CEF-416C-BE92-93BB3A71E577}" name="N-ur" dataDxfId="4646" dataCellStyle="Porcentaje">
      <calculatedColumnFormula array="1">IF($A4="",0%,(_xlfn.XLOOKUP($A4,Tabla1[[#All],[ID]],Tabla1[[#All],[N-ur]])))</calculatedColumnFormula>
    </tableColumn>
    <tableColumn id="15" xr3:uid="{194CCC86-25B3-4283-B3DC-8ED2D72B9689}" name="P" dataDxfId="4645" dataCellStyle="Porcentaje">
      <calculatedColumnFormula array="1">IF($A4="",0%,(_xlfn.XLOOKUP($A4,Tabla1[[#All],[ID]],Tabla1[[#All],[P]])))</calculatedColumnFormula>
    </tableColumn>
    <tableColumn id="16" xr3:uid="{BE52CF99-F9E2-4D3B-BAB8-71EA888BB845}" name="K" dataDxfId="4644" dataCellStyle="Porcentaje">
      <calculatedColumnFormula array="1">IF($A4="",0%,(_xlfn.XLOOKUP($A4,Tabla1[[#All],[ID]],Tabla1[[#All],[K]])))</calculatedColumnFormula>
    </tableColumn>
    <tableColumn id="17" xr3:uid="{0D97A615-EF8C-43DC-A312-5BE538803D12}" name="CaO" dataDxfId="4643" dataCellStyle="Porcentaje">
      <calculatedColumnFormula array="1">IF($A4="",0%,(_xlfn.XLOOKUP($A4,Tabla1[[#All],[ID]],Tabla1[[#All],[CaO]])))</calculatedColumnFormula>
    </tableColumn>
    <tableColumn id="18" xr3:uid="{B505B7E4-307C-459F-AF8D-7B4526B13F54}" name="MgO" dataDxfId="4642" dataCellStyle="Porcentaje">
      <calculatedColumnFormula array="1">IF($A4="",0%,(_xlfn.XLOOKUP($A4,Tabla1[[#All],[ID]],Tabla1[[#All],[MgO]])))</calculatedColumnFormula>
    </tableColumn>
    <tableColumn id="19" xr3:uid="{77DD3CB6-85DA-4670-9D16-EAFB4CE6AF2F}" name="S" dataDxfId="4641" dataCellStyle="Porcentaje">
      <calculatedColumnFormula array="1">IF($A4="",0%,(_xlfn.XLOOKUP($A4,Tabla1[[#All],[ID]],Tabla1[[#All],[S]])))</calculatedColumnFormula>
    </tableColumn>
    <tableColumn id="20" xr3:uid="{5615519C-8916-456C-964A-543C7B73D525}" name="B" dataDxfId="4640" dataCellStyle="Porcentaje">
      <calculatedColumnFormula array="1">IF($A4="",0%,(_xlfn.XLOOKUP($A4,Tabla1[[#All],[ID]],Tabla1[[#All],[B]])))</calculatedColumnFormula>
    </tableColumn>
    <tableColumn id="21" xr3:uid="{A11D1D00-5347-4B2F-8691-36992857F693}" name="Co" dataDxfId="4639" dataCellStyle="Porcentaje">
      <calculatedColumnFormula array="1">IF($A4="",0%,(_xlfn.XLOOKUP($A4,Tabla1[[#All],[ID]],Tabla1[[#All],[Co]])))</calculatedColumnFormula>
    </tableColumn>
    <tableColumn id="22" xr3:uid="{56EDB3D1-5AAF-4CF3-8EC7-BABF610011EF}" name="Cu" dataDxfId="4638" dataCellStyle="Porcentaje">
      <calculatedColumnFormula array="1">IF($A4="",0%,(_xlfn.XLOOKUP($A4,Tabla1[[#All],[ID]],Tabla1[[#All],[Cu]])))</calculatedColumnFormula>
    </tableColumn>
    <tableColumn id="23" xr3:uid="{46DE0779-4DE5-4FDC-8AC9-32BCFC89186B}" name="Fe" dataDxfId="4637" dataCellStyle="Porcentaje">
      <calculatedColumnFormula array="1">IF($A4="",0%,(_xlfn.XLOOKUP($A4,Tabla1[[#All],[ID]],Tabla1[[#All],[Fe]])))</calculatedColumnFormula>
    </tableColumn>
    <tableColumn id="24" xr3:uid="{DF4579B6-3028-43A4-8F42-050BA9DDD764}" name="Mn" dataDxfId="4636" dataCellStyle="Porcentaje">
      <calculatedColumnFormula array="1">IF($A4="",0%,(_xlfn.XLOOKUP($A4,Tabla1[[#All],[ID]],Tabla1[[#All],[Mn]])))</calculatedColumnFormula>
    </tableColumn>
    <tableColumn id="25" xr3:uid="{507D7915-25D4-4BB3-A6A7-35FE81BA9924}" name="Mo" dataDxfId="4635" dataCellStyle="Porcentaje">
      <calculatedColumnFormula array="1">IF($A4="",0%,(_xlfn.XLOOKUP($A4,Tabla1[[#All],[ID]],Tabla1[[#All],[Mo]])))</calculatedColumnFormula>
    </tableColumn>
    <tableColumn id="26" xr3:uid="{386333D0-6C6C-40B5-8DC9-816376056812}" name="SiO2" dataDxfId="4634" dataCellStyle="Porcentaje">
      <calculatedColumnFormula array="1">IF($A4="",0%,(_xlfn.XLOOKUP($A4,Tabla1[[#All],[ID]],Tabla1[[#All],[SiO2]])))</calculatedColumnFormula>
    </tableColumn>
    <tableColumn id="27" xr3:uid="{97A89C56-DFF5-4213-846D-47C1725147CA}" name="Zn" dataDxfId="4633" dataCellStyle="Porcentaje">
      <calculatedColumnFormula array="1">IF($A4="",0%,(_xlfn.XLOOKUP($A4,Tabla1[[#All],[ID]],Tabla1[[#All],[Zn]])))</calculatedColumnFormula>
    </tableColumn>
    <tableColumn id="28" xr3:uid="{C9B685F0-1D4F-48F2-BC57-26510C45A72A}" name="Na" dataDxfId="463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CF670E9-D2BE-417D-845D-C39A97EBD64A}" name="Tabla27" displayName="Tabla27" ref="A3:W21" totalsRowShown="0" headerRowDxfId="4631" dataDxfId="4629" headerRowBorderDxfId="4630" tableBorderDxfId="4628" totalsRowBorderDxfId="4627" dataCellStyle="Porcentaje">
  <autoFilter ref="A3:W21" xr:uid="{62A12C63-74E9-484A-BEC8-31A82248B89B}"/>
  <tableColumns count="23">
    <tableColumn id="4" xr3:uid="{2BF7C4B5-716B-4FBA-A356-953CF1A1FB46}" name="MATERIA PRIMA" dataDxfId="4626"/>
    <tableColumn id="29" xr3:uid="{0FF628A1-0016-4351-887B-3242D83A0272}" name="CANTIDAD" dataDxfId="4625"/>
    <tableColumn id="5" xr3:uid="{647647DC-992C-41B5-AB83-09BD24BBE756}" name="Q" dataDxfId="4624"/>
    <tableColumn id="9" xr3:uid="{F5C79050-47FE-41CB-840C-EAB1B919C8E7}" name="C" dataDxfId="4623" dataCellStyle="Porcentaje">
      <calculatedColumnFormula array="1">IF($A4="",0%,_xlfn.XLOOKUP($A4,Tabla1[[#All],[ID]],Tabla1[[#All],[C]]))</calculatedColumnFormula>
    </tableColumn>
    <tableColumn id="10" xr3:uid="{1D892606-47BA-491D-99FA-591571B77D22}" name="N" dataDxfId="4622" dataCellStyle="Porcentaje">
      <calculatedColumnFormula array="1">IF($A4="",0%,_xlfn.XLOOKUP($A4,Tabla1[[#All],[ID]],Tabla1[[#All],[N]]))</calculatedColumnFormula>
    </tableColumn>
    <tableColumn id="11" xr3:uid="{DCFC57F5-B392-4DCF-905E-245CCDCED812}" name="N-NH4" dataDxfId="4621" dataCellStyle="Porcentaje">
      <calculatedColumnFormula array="1">IF($A4="",0%,(_xlfn.XLOOKUP($A4,Tabla1[[#All],[ID]],Tabla1[[#All],[N-NH4]])))</calculatedColumnFormula>
    </tableColumn>
    <tableColumn id="12" xr3:uid="{81428A0A-041D-4C6F-9F3D-63FE6DB211B0}" name="N-NO3" dataDxfId="4620" dataCellStyle="Porcentaje">
      <calculatedColumnFormula array="1">IF($A4="",0%,(_xlfn.XLOOKUP($A4,Tabla1[[#All],[ID]],Tabla1[[#All],[N-NO3]])))</calculatedColumnFormula>
    </tableColumn>
    <tableColumn id="13" xr3:uid="{278736B7-3D18-432D-96B9-A8C3E800FFDB}" name="N-org" dataDxfId="4619" dataCellStyle="Porcentaje">
      <calculatedColumnFormula array="1">IF($A4="",0%,(_xlfn.XLOOKUP($A4,Tabla1[[#All],[ID]],Tabla1[[#All],[N-org]])))</calculatedColumnFormula>
    </tableColumn>
    <tableColumn id="14" xr3:uid="{3FC9486B-4F08-4FA4-8E34-64E42D3E0171}" name="N-ur" dataDxfId="4618" dataCellStyle="Porcentaje">
      <calculatedColumnFormula array="1">IF($A4="",0%,(_xlfn.XLOOKUP($A4,Tabla1[[#All],[ID]],Tabla1[[#All],[N-ur]])))</calculatedColumnFormula>
    </tableColumn>
    <tableColumn id="15" xr3:uid="{29443BF0-2D54-4252-B4FE-F603FE04C364}" name="P" dataDxfId="4617" dataCellStyle="Porcentaje">
      <calculatedColumnFormula array="1">IF($A4="",0%,(_xlfn.XLOOKUP($A4,Tabla1[[#All],[ID]],Tabla1[[#All],[P]])))</calculatedColumnFormula>
    </tableColumn>
    <tableColumn id="16" xr3:uid="{975D19BB-9637-4A79-821A-B36932011C45}" name="K" dataDxfId="4616" dataCellStyle="Porcentaje">
      <calculatedColumnFormula array="1">IF($A4="",0%,(_xlfn.XLOOKUP($A4,Tabla1[[#All],[ID]],Tabla1[[#All],[K]])))</calculatedColumnFormula>
    </tableColumn>
    <tableColumn id="17" xr3:uid="{CEE1FEE8-AC8E-48A5-A48E-59786AA71F87}" name="CaO" dataDxfId="4615" dataCellStyle="Porcentaje">
      <calculatedColumnFormula array="1">IF($A4="",0%,(_xlfn.XLOOKUP($A4,Tabla1[[#All],[ID]],Tabla1[[#All],[CaO]])))</calculatedColumnFormula>
    </tableColumn>
    <tableColumn id="18" xr3:uid="{D6423F35-C7A6-4918-B6F7-7CE6F55A3447}" name="MgO" dataDxfId="4614" dataCellStyle="Porcentaje">
      <calculatedColumnFormula array="1">IF($A4="",0%,(_xlfn.XLOOKUP($A4,Tabla1[[#All],[ID]],Tabla1[[#All],[MgO]])))</calculatedColumnFormula>
    </tableColumn>
    <tableColumn id="19" xr3:uid="{636A20AF-7400-4252-A2FA-71DF331AEF2D}" name="S" dataDxfId="4613" dataCellStyle="Porcentaje">
      <calculatedColumnFormula array="1">IF($A4="",0%,(_xlfn.XLOOKUP($A4,Tabla1[[#All],[ID]],Tabla1[[#All],[S]])))</calculatedColumnFormula>
    </tableColumn>
    <tableColumn id="20" xr3:uid="{36E78F47-9380-4785-AA3B-B37D67481058}" name="B" dataDxfId="4612" dataCellStyle="Porcentaje">
      <calculatedColumnFormula array="1">IF($A4="",0%,(_xlfn.XLOOKUP($A4,Tabla1[[#All],[ID]],Tabla1[[#All],[B]])))</calculatedColumnFormula>
    </tableColumn>
    <tableColumn id="21" xr3:uid="{2CF0CCC5-5332-4132-9629-33450AB8CFDB}" name="Co" dataDxfId="4611" dataCellStyle="Porcentaje">
      <calculatedColumnFormula array="1">IF($A4="",0%,(_xlfn.XLOOKUP($A4,Tabla1[[#All],[ID]],Tabla1[[#All],[Co]])))</calculatedColumnFormula>
    </tableColumn>
    <tableColumn id="22" xr3:uid="{BBC1473D-63D6-450C-A3ED-8C0ED89C952F}" name="Cu" dataDxfId="4610" dataCellStyle="Porcentaje">
      <calculatedColumnFormula array="1">IF($A4="",0%,(_xlfn.XLOOKUP($A4,Tabla1[[#All],[ID]],Tabla1[[#All],[Cu]])))</calculatedColumnFormula>
    </tableColumn>
    <tableColumn id="23" xr3:uid="{1558FE05-FBD4-48CE-860A-56CA7DA665AE}" name="Fe" dataDxfId="4609" dataCellStyle="Porcentaje">
      <calculatedColumnFormula array="1">IF($A4="",0%,(_xlfn.XLOOKUP($A4,Tabla1[[#All],[ID]],Tabla1[[#All],[Fe]])))</calculatedColumnFormula>
    </tableColumn>
    <tableColumn id="24" xr3:uid="{5838EBD6-7C42-4C4A-9E57-D8288A6B4196}" name="Mn" dataDxfId="4608" dataCellStyle="Porcentaje">
      <calculatedColumnFormula array="1">IF($A4="",0%,(_xlfn.XLOOKUP($A4,Tabla1[[#All],[ID]],Tabla1[[#All],[Mn]])))</calculatedColumnFormula>
    </tableColumn>
    <tableColumn id="25" xr3:uid="{85E75086-1F07-4DB2-91BB-3EA3191E70F4}" name="Mo" dataDxfId="4607" dataCellStyle="Porcentaje">
      <calculatedColumnFormula array="1">IF($A4="",0%,(_xlfn.XLOOKUP($A4,Tabla1[[#All],[ID]],Tabla1[[#All],[Mo]])))</calculatedColumnFormula>
    </tableColumn>
    <tableColumn id="26" xr3:uid="{EF8A27E0-1CE5-4B05-9356-E8F06843FEE3}" name="SiO2" dataDxfId="4606" dataCellStyle="Porcentaje">
      <calculatedColumnFormula array="1">IF($A4="",0%,(_xlfn.XLOOKUP($A4,Tabla1[[#All],[ID]],Tabla1[[#All],[SiO2]])))</calculatedColumnFormula>
    </tableColumn>
    <tableColumn id="27" xr3:uid="{2AF702F0-FD4F-4BA4-9B8D-A253C899DF17}" name="Zn" dataDxfId="4605" dataCellStyle="Porcentaje">
      <calculatedColumnFormula array="1">IF($A4="",0%,(_xlfn.XLOOKUP($A4,Tabla1[[#All],[ID]],Tabla1[[#All],[Zn]])))</calculatedColumnFormula>
    </tableColumn>
    <tableColumn id="28" xr3:uid="{C0C1489E-72C5-492C-97F9-B47933700AA0}" name="Na" dataDxfId="4604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960FD95A-9CA1-4E16-9968-E664D00ACBA3}" name="Tabla217" displayName="Tabla217" ref="A3:W21" totalsRowShown="0" headerRowDxfId="4603" dataDxfId="4601" headerRowBorderDxfId="4602" tableBorderDxfId="4600" totalsRowBorderDxfId="4599" dataCellStyle="Porcentaje">
  <autoFilter ref="A3:W21" xr:uid="{62A12C63-74E9-484A-BEC8-31A82248B89B}"/>
  <tableColumns count="23">
    <tableColumn id="4" xr3:uid="{DA3570B2-7769-48C2-BC7C-9600DF0092DA}" name="MATERIA PRIMA" dataDxfId="4598"/>
    <tableColumn id="29" xr3:uid="{8D5DA29D-B9D4-4218-AEE5-536FBDBBEF80}" name="CANTIDAD" dataDxfId="4597"/>
    <tableColumn id="5" xr3:uid="{75CC7BEE-D4B4-414A-A2F2-B0D59AC405CE}" name="Q" dataDxfId="4596">
      <calculatedColumnFormula>IF(Tabla217[[#This Row],[CANTIDAD]]="",0%,Tabla217[[#This Row],[CANTIDAD]]/10)</calculatedColumnFormula>
    </tableColumn>
    <tableColumn id="9" xr3:uid="{AD14C7EA-958D-46EC-8B62-B63C403C83F9}" name="C" dataDxfId="4595" dataCellStyle="Porcentaje">
      <calculatedColumnFormula array="1">IF($A4="",0%,_xlfn.XLOOKUP($A4,Tabla1[[#All],[ID]],Tabla1[[#All],[C]]))</calculatedColumnFormula>
    </tableColumn>
    <tableColumn id="10" xr3:uid="{A95C1127-B012-4886-96E0-7B75E19713BE}" name="N" dataDxfId="4594" dataCellStyle="Porcentaje">
      <calculatedColumnFormula array="1">IF($A4="",0%,_xlfn.XLOOKUP($A4,Tabla1[[#All],[ID]],Tabla1[[#All],[N]]))</calculatedColumnFormula>
    </tableColumn>
    <tableColumn id="11" xr3:uid="{C78088A0-6048-4B8C-83B6-868B8D6EC696}" name="N-NH4" dataDxfId="4593" dataCellStyle="Porcentaje">
      <calculatedColumnFormula array="1">IF($A4="",0%,(_xlfn.XLOOKUP($A4,Tabla1[[#All],[ID]],Tabla1[[#All],[N-NH4]])))</calculatedColumnFormula>
    </tableColumn>
    <tableColumn id="12" xr3:uid="{1B608148-0A6C-4CEF-9956-86D3FD244A28}" name="N-NO3" dataDxfId="4592" dataCellStyle="Porcentaje">
      <calculatedColumnFormula array="1">IF($A4="",0%,(_xlfn.XLOOKUP($A4,Tabla1[[#All],[ID]],Tabla1[[#All],[N-NO3]])))</calculatedColumnFormula>
    </tableColumn>
    <tableColumn id="13" xr3:uid="{8B26593E-9216-407C-AB0D-2945267AA1A4}" name="N-org" dataDxfId="4591" dataCellStyle="Porcentaje">
      <calculatedColumnFormula array="1">IF($A4="",0%,(_xlfn.XLOOKUP($A4,Tabla1[[#All],[ID]],Tabla1[[#All],[N-org]])))</calculatedColumnFormula>
    </tableColumn>
    <tableColumn id="14" xr3:uid="{0F29F008-8BE6-4546-8429-A0F500B120D9}" name="N-ur" dataDxfId="4590" dataCellStyle="Porcentaje">
      <calculatedColumnFormula array="1">IF($A4="",0%,(_xlfn.XLOOKUP($A4,Tabla1[[#All],[ID]],Tabla1[[#All],[N-ur]])))</calculatedColumnFormula>
    </tableColumn>
    <tableColumn id="15" xr3:uid="{E2A249F4-553B-44C0-9CDB-91A39536B5B3}" name="P" dataDxfId="4589" dataCellStyle="Porcentaje">
      <calculatedColumnFormula array="1">IF($A4="",0%,(_xlfn.XLOOKUP($A4,Tabla1[[#All],[ID]],Tabla1[[#All],[P]])))</calculatedColumnFormula>
    </tableColumn>
    <tableColumn id="16" xr3:uid="{363C7131-01ED-4C29-9EE5-6DD0E0AE7ACE}" name="K" dataDxfId="4588" dataCellStyle="Porcentaje">
      <calculatedColumnFormula array="1">IF($A4="",0%,(_xlfn.XLOOKUP($A4,Tabla1[[#All],[ID]],Tabla1[[#All],[K]])))</calculatedColumnFormula>
    </tableColumn>
    <tableColumn id="17" xr3:uid="{EA519B53-7C09-4BAC-8CA9-0E9FAD48704F}" name="CaO" dataDxfId="4587" dataCellStyle="Porcentaje">
      <calculatedColumnFormula array="1">IF($A4="",0%,(_xlfn.XLOOKUP($A4,Tabla1[[#All],[ID]],Tabla1[[#All],[CaO]])))</calculatedColumnFormula>
    </tableColumn>
    <tableColumn id="18" xr3:uid="{5DF9862C-2790-48E6-9A4D-15E4E53E8454}" name="MgO" dataDxfId="4586" dataCellStyle="Porcentaje">
      <calculatedColumnFormula array="1">IF($A4="",0%,(_xlfn.XLOOKUP($A4,Tabla1[[#All],[ID]],Tabla1[[#All],[MgO]])))</calculatedColumnFormula>
    </tableColumn>
    <tableColumn id="19" xr3:uid="{32582760-6673-45B1-8269-3C5F1A710EAE}" name="S" dataDxfId="4585" dataCellStyle="Porcentaje">
      <calculatedColumnFormula array="1">IF($A4="",0%,(_xlfn.XLOOKUP($A4,Tabla1[[#All],[ID]],Tabla1[[#All],[S]])))</calculatedColumnFormula>
    </tableColumn>
    <tableColumn id="20" xr3:uid="{62D6449C-9902-4AD4-8774-2288F2F81F57}" name="B" dataDxfId="4584" dataCellStyle="Porcentaje">
      <calculatedColumnFormula array="1">IF($A4="",0%,(_xlfn.XLOOKUP($A4,Tabla1[[#All],[ID]],Tabla1[[#All],[B]])))</calculatedColumnFormula>
    </tableColumn>
    <tableColumn id="21" xr3:uid="{332397E0-DBD1-43BC-A8B8-61BD65DDD70C}" name="Co" dataDxfId="4583" dataCellStyle="Porcentaje">
      <calculatedColumnFormula array="1">IF($A4="",0%,(_xlfn.XLOOKUP($A4,Tabla1[[#All],[ID]],Tabla1[[#All],[Co]])))</calculatedColumnFormula>
    </tableColumn>
    <tableColumn id="22" xr3:uid="{E538F6B1-A1C4-46D4-A9AE-7B8AECAF2B6F}" name="Cu" dataDxfId="4582" dataCellStyle="Porcentaje">
      <calculatedColumnFormula array="1">IF($A4="",0%,(_xlfn.XLOOKUP($A4,Tabla1[[#All],[ID]],Tabla1[[#All],[Cu]])))</calculatedColumnFormula>
    </tableColumn>
    <tableColumn id="23" xr3:uid="{7D1F4755-B38E-45CA-AD53-9957BC8D0BAC}" name="Fe" dataDxfId="4581" dataCellStyle="Porcentaje">
      <calculatedColumnFormula array="1">IF($A4="",0%,(_xlfn.XLOOKUP($A4,Tabla1[[#All],[ID]],Tabla1[[#All],[Fe]])))</calculatedColumnFormula>
    </tableColumn>
    <tableColumn id="24" xr3:uid="{31E5BA66-3E43-4052-AC16-55CF5FCE3A44}" name="Mn" dataDxfId="4580" dataCellStyle="Porcentaje">
      <calculatedColumnFormula array="1">IF($A4="",0%,(_xlfn.XLOOKUP($A4,Tabla1[[#All],[ID]],Tabla1[[#All],[Mn]])))</calculatedColumnFormula>
    </tableColumn>
    <tableColumn id="25" xr3:uid="{85AF1578-CAA6-470B-8DA9-A62C6A1669B3}" name="Mo" dataDxfId="4579" dataCellStyle="Porcentaje">
      <calculatedColumnFormula array="1">IF($A4="",0%,(_xlfn.XLOOKUP($A4,Tabla1[[#All],[ID]],Tabla1[[#All],[Mo]])))</calculatedColumnFormula>
    </tableColumn>
    <tableColumn id="26" xr3:uid="{94D482A4-DA35-491B-B574-C807BC6B8A51}" name="SiO2" dataDxfId="4578" dataCellStyle="Porcentaje">
      <calculatedColumnFormula array="1">IF($A4="",0%,(_xlfn.XLOOKUP($A4,Tabla1[[#All],[ID]],Tabla1[[#All],[SiO2]])))</calculatedColumnFormula>
    </tableColumn>
    <tableColumn id="27" xr3:uid="{17520F35-DF01-4B05-9E4E-582A8BBFA721}" name="Zn" dataDxfId="4577" dataCellStyle="Porcentaje">
      <calculatedColumnFormula array="1">IF($A4="",0%,(_xlfn.XLOOKUP($A4,Tabla1[[#All],[ID]],Tabla1[[#All],[Zn]])))</calculatedColumnFormula>
    </tableColumn>
    <tableColumn id="28" xr3:uid="{D848CB44-4486-4DBC-9690-F72134E3CF8D}" name="Na" dataDxfId="4576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2A12C63-74E9-484A-BEC8-31A82248B89B}" name="Tabla2" displayName="Tabla2" ref="B20:X29" totalsRowShown="0" headerRowDxfId="4575" dataDxfId="4573" headerRowBorderDxfId="4574" tableBorderDxfId="4572" totalsRowBorderDxfId="4571" dataCellStyle="Porcentaje">
  <autoFilter ref="B20:X29" xr:uid="{62A12C63-74E9-484A-BEC8-31A82248B89B}"/>
  <tableColumns count="23">
    <tableColumn id="4" xr3:uid="{B7602231-6E65-4538-9F7C-5D157CE62330}" name="MATERIA PRIMA" dataDxfId="4570"/>
    <tableColumn id="29" xr3:uid="{E6A2DA17-11A0-4158-8395-7190900EBBC0}" name="CANTIDAD" dataDxfId="4569"/>
    <tableColumn id="5" xr3:uid="{540449A6-1464-42B9-A27D-AAEC0EF88235}" name="Q" dataDxfId="4568"/>
    <tableColumn id="9" xr3:uid="{0713BF43-B61F-4CE4-BD3C-272CFEC80F22}" name="C" dataDxfId="4567" dataCellStyle="Porcentaje"/>
    <tableColumn id="10" xr3:uid="{022D4959-9B4D-4A15-A690-B3527E26F24F}" name="N" dataDxfId="4566" dataCellStyle="Porcentaje"/>
    <tableColumn id="11" xr3:uid="{8CA38D26-E6DE-4A52-84CD-3EF70BC7D163}" name="N-NH4" dataDxfId="4565" dataCellStyle="Porcentaje"/>
    <tableColumn id="12" xr3:uid="{F51E6F4E-0FE4-4F8C-A380-128971E65679}" name="N-NO3" dataDxfId="4564" dataCellStyle="Porcentaje"/>
    <tableColumn id="13" xr3:uid="{48E43279-2C2A-4DB0-9D54-29C93BC6F0BB}" name="N-org" dataDxfId="4563" dataCellStyle="Porcentaje"/>
    <tableColumn id="14" xr3:uid="{D107125F-10BB-4406-A840-0AA9C446B60E}" name="N-ur" dataDxfId="4562" dataCellStyle="Porcentaje"/>
    <tableColumn id="15" xr3:uid="{66340E0A-D209-4024-8ECC-CEFD73880F1F}" name="P" dataDxfId="4561" dataCellStyle="Porcentaje"/>
    <tableColumn id="16" xr3:uid="{3BDCAC8B-1652-413A-9515-F5EF736CC2B4}" name="K" dataDxfId="4560" dataCellStyle="Porcentaje"/>
    <tableColumn id="17" xr3:uid="{F9177BBE-6025-482E-AA84-56C79179E1A7}" name="CaO" dataDxfId="4559" dataCellStyle="Porcentaje"/>
    <tableColumn id="18" xr3:uid="{BFDA338F-9C1A-42DD-A4ED-2D4A40619A57}" name="MgO" dataDxfId="4558" dataCellStyle="Porcentaje"/>
    <tableColumn id="19" xr3:uid="{87F47866-B82D-439D-8963-39E140B6C9D1}" name="S" dataDxfId="4557" dataCellStyle="Porcentaje"/>
    <tableColumn id="20" xr3:uid="{A70B0358-1580-4485-8CCA-79107C27C9B8}" name="B" dataDxfId="4556" dataCellStyle="Porcentaje"/>
    <tableColumn id="21" xr3:uid="{E720F384-33FA-454E-B7CF-DBBF068817BD}" name="Co" dataDxfId="4555" dataCellStyle="Porcentaje"/>
    <tableColumn id="22" xr3:uid="{FDB523D5-0DFC-4EB4-884A-2C25CA1BF4CC}" name="Cu" dataDxfId="4554" dataCellStyle="Porcentaje"/>
    <tableColumn id="23" xr3:uid="{A93D6A76-240C-41F4-82D2-A0A36056CF2B}" name="Fe" dataDxfId="4553" dataCellStyle="Porcentaje"/>
    <tableColumn id="24" xr3:uid="{D02B7709-A32F-4E7D-B93C-EF678E972482}" name="Mn" dataDxfId="4552" dataCellStyle="Porcentaje"/>
    <tableColumn id="25" xr3:uid="{7AA161CC-9571-4C90-AA67-CA5384121248}" name="Mo" dataDxfId="4551" dataCellStyle="Porcentaje"/>
    <tableColumn id="26" xr3:uid="{57A62632-149A-49E0-9BA1-D01932B680A0}" name="SiO2" dataDxfId="4550" dataCellStyle="Porcentaje"/>
    <tableColumn id="27" xr3:uid="{E1038EC9-845A-461E-92B3-998C520E764D}" name="Zn" dataDxfId="4549" dataCellStyle="Porcentaje"/>
    <tableColumn id="28" xr3:uid="{FA3B2F4F-5D8B-44E7-9C55-BA3609268084}" name="Na" dataDxfId="4548" dataCellStyle="Porcentaje"/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813CEC61-65B8-4C92-94A2-4CE8C8114496}" name="Tabla288" displayName="Tabla288" ref="B20:H29" totalsRowShown="0" headerRowDxfId="2811" dataDxfId="2810" headerRowBorderDxfId="2808" tableBorderDxfId="2809" totalsRowBorderDxfId="2807" dataCellStyle="Porcentaje">
  <autoFilter ref="B20:H29" xr:uid="{62A12C63-74E9-484A-BEC8-31A82248B89B}"/>
  <tableColumns count="7">
    <tableColumn id="4" xr3:uid="{9F419AEA-0280-446C-AF2D-C3D2EBADA768}" name="MATERIA PRIMA" dataDxfId="2806"/>
    <tableColumn id="29" xr3:uid="{C9774C90-2816-48A3-AA8F-8D855C221C19}" name="CANTIDAD" dataDxfId="2805"/>
    <tableColumn id="5" xr3:uid="{D8231C4C-E602-4AA9-88B1-F860CAB1DD65}" name="Q" dataDxfId="2804"/>
    <tableColumn id="17" xr3:uid="{33D06626-F685-4D7A-A4A9-DABB7E192E88}" name="CaO" dataDxfId="2803" dataCellStyle="Porcentaje"/>
    <tableColumn id="18" xr3:uid="{F098732E-F89E-4D4F-AD5C-E5565B265045}" name="MgO" dataDxfId="2802" dataCellStyle="Porcentaje"/>
    <tableColumn id="19" xr3:uid="{D186E95B-88C6-41CE-A2AB-CAC3525A3F66}" name="S" dataDxfId="2801" dataCellStyle="Porcentaje"/>
    <tableColumn id="26" xr3:uid="{4EF3C8DE-BF0A-4CEF-996B-08D095832487}" name="SiO2" dataDxfId="2800" dataCellStyle="Porcentaje"/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F25950B8-E65B-4667-9CFB-762322571A8A}" name="Tabla218" displayName="Tabla218" ref="A3:W21" totalsRowShown="0" headerRowDxfId="4547" dataDxfId="4545" headerRowBorderDxfId="4546" tableBorderDxfId="4544" totalsRowBorderDxfId="4543" dataCellStyle="Porcentaje">
  <autoFilter ref="A3:W21" xr:uid="{62A12C63-74E9-484A-BEC8-31A82248B89B}"/>
  <tableColumns count="23">
    <tableColumn id="4" xr3:uid="{2C665381-3980-4F6F-AB31-2CB0A5289DBC}" name="MATERIA PRIMA" dataDxfId="4542"/>
    <tableColumn id="29" xr3:uid="{5C3FFA3A-F030-4FF2-8230-D876BA7B5E14}" name="CANTIDAD" dataDxfId="4541"/>
    <tableColumn id="5" xr3:uid="{0E303293-8FC6-4A56-AA83-34EECAC55802}" name="Q" dataDxfId="4540">
      <calculatedColumnFormula>IF(Tabla218[[#This Row],[CANTIDAD]]="",0%,Tabla218[[#This Row],[CANTIDAD]]/10)</calculatedColumnFormula>
    </tableColumn>
    <tableColumn id="9" xr3:uid="{7536BE32-F30C-4F19-974F-C58CEAFEDC46}" name="C" dataDxfId="4539" dataCellStyle="Porcentaje">
      <calculatedColumnFormula array="1">IF($A4="",0%,_xlfn.XLOOKUP($A4,Tabla1[[#All],[ID]],Tabla1[[#All],[C]]))</calculatedColumnFormula>
    </tableColumn>
    <tableColumn id="10" xr3:uid="{7DF13D50-551D-4AFD-81D4-51135DB6A1D0}" name="N" dataDxfId="4538" dataCellStyle="Porcentaje">
      <calculatedColumnFormula array="1">IF($A4="",0%,_xlfn.XLOOKUP($A4,Tabla1[[#All],[ID]],Tabla1[[#All],[N]]))</calculatedColumnFormula>
    </tableColumn>
    <tableColumn id="11" xr3:uid="{92EF4B08-7E63-44D9-8972-272C7369650C}" name="N-NH4" dataDxfId="4537" dataCellStyle="Porcentaje">
      <calculatedColumnFormula array="1">IF($A4="",0%,(_xlfn.XLOOKUP($A4,Tabla1[[#All],[ID]],Tabla1[[#All],[N-NH4]])))</calculatedColumnFormula>
    </tableColumn>
    <tableColumn id="12" xr3:uid="{A8307484-9E83-4280-85EB-77160DD9791A}" name="N-NO3" dataDxfId="4536" dataCellStyle="Porcentaje">
      <calculatedColumnFormula array="1">IF($A4="",0%,(_xlfn.XLOOKUP($A4,Tabla1[[#All],[ID]],Tabla1[[#All],[N-NO3]])))</calculatedColumnFormula>
    </tableColumn>
    <tableColumn id="13" xr3:uid="{E4402B63-993A-476B-906D-51A233EE2333}" name="N-org" dataDxfId="4535" dataCellStyle="Porcentaje">
      <calculatedColumnFormula array="1">IF($A4="",0%,(_xlfn.XLOOKUP($A4,Tabla1[[#All],[ID]],Tabla1[[#All],[N-org]])))</calculatedColumnFormula>
    </tableColumn>
    <tableColumn id="14" xr3:uid="{91EBC8E8-C686-4F6A-B011-3BCE7B3735DC}" name="N-ur" dataDxfId="4534" dataCellStyle="Porcentaje">
      <calculatedColumnFormula array="1">IF($A4="",0%,(_xlfn.XLOOKUP($A4,Tabla1[[#All],[ID]],Tabla1[[#All],[N-ur]])))</calculatedColumnFormula>
    </tableColumn>
    <tableColumn id="15" xr3:uid="{F504C9B9-2C29-4C3B-91D7-D3BA63FDC0B2}" name="P" dataDxfId="4533" dataCellStyle="Porcentaje">
      <calculatedColumnFormula array="1">IF($A4="",0%,(_xlfn.XLOOKUP($A4,Tabla1[[#All],[ID]],Tabla1[[#All],[P]])))</calculatedColumnFormula>
    </tableColumn>
    <tableColumn id="16" xr3:uid="{AADCABCB-38B1-4E4D-869C-3CE4E5821783}" name="K" dataDxfId="4532" dataCellStyle="Porcentaje">
      <calculatedColumnFormula array="1">IF($A4="",0%,(_xlfn.XLOOKUP($A4,Tabla1[[#All],[ID]],Tabla1[[#All],[K]])))</calculatedColumnFormula>
    </tableColumn>
    <tableColumn id="17" xr3:uid="{C882CFCB-4741-4911-A49F-CA1CA57EFD13}" name="CaO" dataDxfId="4531" dataCellStyle="Porcentaje">
      <calculatedColumnFormula array="1">IF($A4="",0%,(_xlfn.XLOOKUP($A4,Tabla1[[#All],[ID]],Tabla1[[#All],[CaO]])))</calculatedColumnFormula>
    </tableColumn>
    <tableColumn id="18" xr3:uid="{50D760F2-8633-4913-82B9-334F237AEBDE}" name="MgO" dataDxfId="4530" dataCellStyle="Porcentaje">
      <calculatedColumnFormula array="1">IF($A4="",0%,(_xlfn.XLOOKUP($A4,Tabla1[[#All],[ID]],Tabla1[[#All],[MgO]])))</calculatedColumnFormula>
    </tableColumn>
    <tableColumn id="19" xr3:uid="{FFB49896-14AA-4273-AB64-8D09AF906D1F}" name="S" dataDxfId="4529" dataCellStyle="Porcentaje">
      <calculatedColumnFormula array="1">IF($A4="",0%,(_xlfn.XLOOKUP($A4,Tabla1[[#All],[ID]],Tabla1[[#All],[S]])))</calculatedColumnFormula>
    </tableColumn>
    <tableColumn id="20" xr3:uid="{077F1B39-3200-439B-929E-7A45A76DA506}" name="B" dataDxfId="4528" dataCellStyle="Porcentaje">
      <calculatedColumnFormula array="1">IF($A4="",0%,(_xlfn.XLOOKUP($A4,Tabla1[[#All],[ID]],Tabla1[[#All],[B]])))</calculatedColumnFormula>
    </tableColumn>
    <tableColumn id="21" xr3:uid="{9F59A535-862E-4A53-97A1-C13A6B5742D9}" name="Co" dataDxfId="4527" dataCellStyle="Porcentaje">
      <calculatedColumnFormula array="1">IF($A4="",0%,(_xlfn.XLOOKUP($A4,Tabla1[[#All],[ID]],Tabla1[[#All],[Co]])))</calculatedColumnFormula>
    </tableColumn>
    <tableColumn id="22" xr3:uid="{AE4E96E1-63B4-43E6-92FD-A3D83D65C56F}" name="Cu" dataDxfId="4526" dataCellStyle="Porcentaje">
      <calculatedColumnFormula array="1">IF($A4="",0%,(_xlfn.XLOOKUP($A4,Tabla1[[#All],[ID]],Tabla1[[#All],[Cu]])))</calculatedColumnFormula>
    </tableColumn>
    <tableColumn id="23" xr3:uid="{A9589400-F2A2-40C9-8BF3-65107990832F}" name="Fe" dataDxfId="4525" dataCellStyle="Porcentaje">
      <calculatedColumnFormula array="1">IF($A4="",0%,(_xlfn.XLOOKUP($A4,Tabla1[[#All],[ID]],Tabla1[[#All],[Fe]])))</calculatedColumnFormula>
    </tableColumn>
    <tableColumn id="24" xr3:uid="{31A82ED8-CFEF-4EF7-A56B-47A7D30C3882}" name="Mn" dataDxfId="4524" dataCellStyle="Porcentaje">
      <calculatedColumnFormula array="1">IF($A4="",0%,(_xlfn.XLOOKUP($A4,Tabla1[[#All],[ID]],Tabla1[[#All],[Mn]])))</calculatedColumnFormula>
    </tableColumn>
    <tableColumn id="25" xr3:uid="{16B869F5-1632-46A1-9065-4108FC6C0E36}" name="Mo" dataDxfId="4523" dataCellStyle="Porcentaje">
      <calculatedColumnFormula array="1">IF($A4="",0%,(_xlfn.XLOOKUP($A4,Tabla1[[#All],[ID]],Tabla1[[#All],[Mo]])))</calculatedColumnFormula>
    </tableColumn>
    <tableColumn id="26" xr3:uid="{A6722CEA-10CF-4D79-9271-23F799E88694}" name="SiO2" dataDxfId="4522" dataCellStyle="Porcentaje">
      <calculatedColumnFormula array="1">IF($A4="",0%,(_xlfn.XLOOKUP($A4,Tabla1[[#All],[ID]],Tabla1[[#All],[SiO2]])))</calculatedColumnFormula>
    </tableColumn>
    <tableColumn id="27" xr3:uid="{42DB0AFF-CBB3-4E25-B0B8-180CDA06C7F8}" name="Zn" dataDxfId="4521" dataCellStyle="Porcentaje">
      <calculatedColumnFormula array="1">IF($A4="",0%,(_xlfn.XLOOKUP($A4,Tabla1[[#All],[ID]],Tabla1[[#All],[Zn]])))</calculatedColumnFormula>
    </tableColumn>
    <tableColumn id="28" xr3:uid="{227D6C78-348E-4C59-9FA9-404DA6C7D905}" name="Na" dataDxfId="452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97683A39-EBC0-4C9B-B0D8-F269722B7E97}" name="Tabla219" displayName="Tabla219" ref="A3:W21" totalsRowShown="0" headerRowDxfId="4519" dataDxfId="4517" headerRowBorderDxfId="4518" tableBorderDxfId="4516" totalsRowBorderDxfId="4515" dataCellStyle="Porcentaje">
  <autoFilter ref="A3:W21" xr:uid="{62A12C63-74E9-484A-BEC8-31A82248B89B}"/>
  <tableColumns count="23">
    <tableColumn id="4" xr3:uid="{F1950149-FDB1-4B6D-A8C5-F128E1DDC3F8}" name="MATERIA PRIMA" dataDxfId="4514"/>
    <tableColumn id="29" xr3:uid="{574DCDC9-4ADE-44B7-B5B6-B18744C5A4B9}" name="CANTIDAD" dataDxfId="4513"/>
    <tableColumn id="5" xr3:uid="{0604319F-4652-4276-8FB0-D22C1F81A289}" name="Q" dataDxfId="4512">
      <calculatedColumnFormula>IF(Tabla219[[#This Row],[CANTIDAD]]="",0%,Tabla219[[#This Row],[CANTIDAD]]/10)</calculatedColumnFormula>
    </tableColumn>
    <tableColumn id="9" xr3:uid="{7629D3C1-CDEA-491B-A079-114B6B24157F}" name="C" dataDxfId="4511" dataCellStyle="Porcentaje">
      <calculatedColumnFormula array="1">IF($A4="",0%,_xlfn.XLOOKUP($A4,Tabla1[[#All],[ID]],Tabla1[[#All],[C]]))</calculatedColumnFormula>
    </tableColumn>
    <tableColumn id="10" xr3:uid="{2826EA5C-DAD0-4DC1-99E7-FCC058430BA9}" name="N" dataDxfId="4510" dataCellStyle="Porcentaje">
      <calculatedColumnFormula array="1">IF($A4="",0%,_xlfn.XLOOKUP($A4,Tabla1[[#All],[ID]],Tabla1[[#All],[N]]))</calculatedColumnFormula>
    </tableColumn>
    <tableColumn id="11" xr3:uid="{05A95F58-E667-4365-ADB1-6DE990C90205}" name="N-NH4" dataDxfId="4509" dataCellStyle="Porcentaje">
      <calculatedColumnFormula array="1">IF($A4="",0%,(_xlfn.XLOOKUP($A4,Tabla1[[#All],[ID]],Tabla1[[#All],[N-NH4]])))</calculatedColumnFormula>
    </tableColumn>
    <tableColumn id="12" xr3:uid="{5141B9F9-ACC0-47D1-AAFB-91128B2F1740}" name="N-NO3" dataDxfId="4508" dataCellStyle="Porcentaje">
      <calculatedColumnFormula array="1">IF($A4="",0%,(_xlfn.XLOOKUP($A4,Tabla1[[#All],[ID]],Tabla1[[#All],[N-NO3]])))</calculatedColumnFormula>
    </tableColumn>
    <tableColumn id="13" xr3:uid="{AE23C178-D1E6-43C9-8B26-5DABA92B788F}" name="N-org" dataDxfId="4507" dataCellStyle="Porcentaje">
      <calculatedColumnFormula array="1">IF($A4="",0%,(_xlfn.XLOOKUP($A4,Tabla1[[#All],[ID]],Tabla1[[#All],[N-org]])))</calculatedColumnFormula>
    </tableColumn>
    <tableColumn id="14" xr3:uid="{35DC8F82-D672-4EE8-8F14-56D8857292C2}" name="N-ur" dataDxfId="4506" dataCellStyle="Porcentaje">
      <calculatedColumnFormula array="1">IF($A4="",0%,(_xlfn.XLOOKUP($A4,Tabla1[[#All],[ID]],Tabla1[[#All],[N-ur]])))</calculatedColumnFormula>
    </tableColumn>
    <tableColumn id="15" xr3:uid="{22C836FB-1CBB-40A0-87F7-F27B76C16F4F}" name="P" dataDxfId="4505" dataCellStyle="Porcentaje">
      <calculatedColumnFormula array="1">IF($A4="",0%,(_xlfn.XLOOKUP($A4,Tabla1[[#All],[ID]],Tabla1[[#All],[P]])))</calculatedColumnFormula>
    </tableColumn>
    <tableColumn id="16" xr3:uid="{70D280E5-A136-4DC8-9383-D7B631A20338}" name="K" dataDxfId="4504" dataCellStyle="Porcentaje">
      <calculatedColumnFormula array="1">IF($A4="",0%,(_xlfn.XLOOKUP($A4,Tabla1[[#All],[ID]],Tabla1[[#All],[K]])))</calculatedColumnFormula>
    </tableColumn>
    <tableColumn id="17" xr3:uid="{F395083D-1AAB-4E25-8A34-61D6E8760CA4}" name="CaO" dataDxfId="4503" dataCellStyle="Porcentaje">
      <calculatedColumnFormula array="1">IF($A4="",0%,(_xlfn.XLOOKUP($A4,Tabla1[[#All],[ID]],Tabla1[[#All],[CaO]])))</calculatedColumnFormula>
    </tableColumn>
    <tableColumn id="18" xr3:uid="{661084AC-0653-49B0-8686-BC5292F9C59F}" name="MgO" dataDxfId="4502" dataCellStyle="Porcentaje">
      <calculatedColumnFormula array="1">IF($A4="",0%,(_xlfn.XLOOKUP($A4,Tabla1[[#All],[ID]],Tabla1[[#All],[MgO]])))</calculatedColumnFormula>
    </tableColumn>
    <tableColumn id="19" xr3:uid="{59D84170-7C9C-4252-BC03-79A8367700F3}" name="S" dataDxfId="4501" dataCellStyle="Porcentaje">
      <calculatedColumnFormula array="1">IF($A4="",0%,(_xlfn.XLOOKUP($A4,Tabla1[[#All],[ID]],Tabla1[[#All],[S]])))</calculatedColumnFormula>
    </tableColumn>
    <tableColumn id="20" xr3:uid="{1725FE87-37C3-499F-9B38-FF5870FD69F9}" name="B" dataDxfId="4500" dataCellStyle="Porcentaje">
      <calculatedColumnFormula array="1">IF($A4="",0%,(_xlfn.XLOOKUP($A4,Tabla1[[#All],[ID]],Tabla1[[#All],[B]])))</calculatedColumnFormula>
    </tableColumn>
    <tableColumn id="21" xr3:uid="{E84D85AC-ABE2-47A4-8A07-F33FA1196CD4}" name="Co" dataDxfId="4499" dataCellStyle="Porcentaje">
      <calculatedColumnFormula array="1">IF($A4="",0%,(_xlfn.XLOOKUP($A4,Tabla1[[#All],[ID]],Tabla1[[#All],[Co]])))</calculatedColumnFormula>
    </tableColumn>
    <tableColumn id="22" xr3:uid="{AE7D99EC-AE88-4209-9894-F0C2E40F8CEF}" name="Cu" dataDxfId="4498" dataCellStyle="Porcentaje">
      <calculatedColumnFormula array="1">IF($A4="",0%,(_xlfn.XLOOKUP($A4,Tabla1[[#All],[ID]],Tabla1[[#All],[Cu]])))</calculatedColumnFormula>
    </tableColumn>
    <tableColumn id="23" xr3:uid="{0B4E1CE1-04BC-4B87-947A-A23CB3D08F69}" name="Fe" dataDxfId="4497" dataCellStyle="Porcentaje">
      <calculatedColumnFormula array="1">IF($A4="",0%,(_xlfn.XLOOKUP($A4,Tabla1[[#All],[ID]],Tabla1[[#All],[Fe]])))</calculatedColumnFormula>
    </tableColumn>
    <tableColumn id="24" xr3:uid="{2037DE3B-A78C-4393-9C62-C55D616F6E2C}" name="Mn" dataDxfId="4496" dataCellStyle="Porcentaje">
      <calculatedColumnFormula array="1">IF($A4="",0%,(_xlfn.XLOOKUP($A4,Tabla1[[#All],[ID]],Tabla1[[#All],[Mn]])))</calculatedColumnFormula>
    </tableColumn>
    <tableColumn id="25" xr3:uid="{561F08AC-243E-464A-9168-5998DD69BE13}" name="Mo" dataDxfId="4495" dataCellStyle="Porcentaje">
      <calculatedColumnFormula array="1">IF($A4="",0%,(_xlfn.XLOOKUP($A4,Tabla1[[#All],[ID]],Tabla1[[#All],[Mo]])))</calculatedColumnFormula>
    </tableColumn>
    <tableColumn id="26" xr3:uid="{CAB3BE23-9347-4758-A574-859D1A8C0668}" name="SiO2" dataDxfId="4494" dataCellStyle="Porcentaje">
      <calculatedColumnFormula array="1">IF($A4="",0%,(_xlfn.XLOOKUP($A4,Tabla1[[#All],[ID]],Tabla1[[#All],[SiO2]])))</calculatedColumnFormula>
    </tableColumn>
    <tableColumn id="27" xr3:uid="{0CCD2C0E-9578-44A0-96A2-5A2841A3E697}" name="Zn" dataDxfId="4493" dataCellStyle="Porcentaje">
      <calculatedColumnFormula array="1">IF($A4="",0%,(_xlfn.XLOOKUP($A4,Tabla1[[#All],[ID]],Tabla1[[#All],[Zn]])))</calculatedColumnFormula>
    </tableColumn>
    <tableColumn id="28" xr3:uid="{0CDB9829-6A1D-466C-B268-0E361DA2FAE5}" name="Na" dataDxfId="449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EDF1448-07D2-4F04-8B85-003BC5C82A29}" name="Tabla220" displayName="Tabla220" ref="A3:W21" totalsRowShown="0" headerRowDxfId="4491" dataDxfId="4489" headerRowBorderDxfId="4490" tableBorderDxfId="4488" totalsRowBorderDxfId="4487" dataCellStyle="Porcentaje">
  <autoFilter ref="A3:W21" xr:uid="{62A12C63-74E9-484A-BEC8-31A82248B89B}"/>
  <tableColumns count="23">
    <tableColumn id="4" xr3:uid="{8BED65CC-BBAF-40FB-BD61-30B3C24C5E3E}" name="MATERIA PRIMA" dataDxfId="4486"/>
    <tableColumn id="29" xr3:uid="{A066D825-A823-42C6-8EB0-6425FF59E6CA}" name="CANTIDAD" dataDxfId="4485"/>
    <tableColumn id="5" xr3:uid="{8A86C55C-0FCD-4FCE-8C57-36420F1AA907}" name="Q" dataDxfId="4484"/>
    <tableColumn id="9" xr3:uid="{B441DF8D-FCA0-4B75-891C-0F095D7B01A8}" name="C" dataDxfId="4483" dataCellStyle="Porcentaje">
      <calculatedColumnFormula array="1">IF($A4="",0%,_xlfn.XLOOKUP($A4,Tabla1[[#All],[ID]],Tabla1[[#All],[C]]))</calculatedColumnFormula>
    </tableColumn>
    <tableColumn id="10" xr3:uid="{AD6CD3C3-1F54-4E52-B0C0-CFB28276E9BA}" name="N" dataDxfId="4482" dataCellStyle="Porcentaje">
      <calculatedColumnFormula array="1">IF($A4="",0%,_xlfn.XLOOKUP($A4,Tabla1[[#All],[ID]],Tabla1[[#All],[N]]))</calculatedColumnFormula>
    </tableColumn>
    <tableColumn id="11" xr3:uid="{A9420D49-40D2-482D-938B-2DD53152F6BB}" name="N-NH4" dataDxfId="4481" dataCellStyle="Porcentaje">
      <calculatedColumnFormula array="1">IF($A4="",0%,(_xlfn.XLOOKUP($A4,Tabla1[[#All],[ID]],Tabla1[[#All],[N-NH4]])))</calculatedColumnFormula>
    </tableColumn>
    <tableColumn id="12" xr3:uid="{3B0D9C5B-0ACA-40D7-8DE3-BFE14E83CAAE}" name="N-NO3" dataDxfId="4480" dataCellStyle="Porcentaje">
      <calculatedColumnFormula array="1">IF($A4="",0%,(_xlfn.XLOOKUP($A4,Tabla1[[#All],[ID]],Tabla1[[#All],[N-NO3]])))</calculatedColumnFormula>
    </tableColumn>
    <tableColumn id="13" xr3:uid="{A6CE5090-7DA8-4E87-8D61-4DA8733DCCBB}" name="N-org" dataDxfId="4479" dataCellStyle="Porcentaje">
      <calculatedColumnFormula array="1">IF($A4="",0%,(_xlfn.XLOOKUP($A4,Tabla1[[#All],[ID]],Tabla1[[#All],[N-org]])))</calculatedColumnFormula>
    </tableColumn>
    <tableColumn id="14" xr3:uid="{E215E97B-B65F-4E00-A43D-85889B11459B}" name="N-ur" dataDxfId="4478" dataCellStyle="Porcentaje">
      <calculatedColumnFormula array="1">IF($A4="",0%,(_xlfn.XLOOKUP($A4,Tabla1[[#All],[ID]],Tabla1[[#All],[N-ur]])))</calculatedColumnFormula>
    </tableColumn>
    <tableColumn id="15" xr3:uid="{21EA45E4-5ACD-4BEF-A83D-20849EFDFDF7}" name="P" dataDxfId="4477" dataCellStyle="Porcentaje">
      <calculatedColumnFormula array="1">IF($A4="",0%,(_xlfn.XLOOKUP($A4,Tabla1[[#All],[ID]],Tabla1[[#All],[P]])))</calculatedColumnFormula>
    </tableColumn>
    <tableColumn id="16" xr3:uid="{E995BBE2-C085-4807-AD3C-7250D0B1BBAB}" name="K" dataDxfId="4476" dataCellStyle="Porcentaje">
      <calculatedColumnFormula array="1">IF($A4="",0%,(_xlfn.XLOOKUP($A4,Tabla1[[#All],[ID]],Tabla1[[#All],[K]])))</calculatedColumnFormula>
    </tableColumn>
    <tableColumn id="17" xr3:uid="{73E21FEE-51FD-48B6-8A07-C0C4D13598C3}" name="CaO" dataDxfId="4475" dataCellStyle="Porcentaje">
      <calculatedColumnFormula array="1">IF($A4="",0%,(_xlfn.XLOOKUP($A4,Tabla1[[#All],[ID]],Tabla1[[#All],[CaO]])))</calculatedColumnFormula>
    </tableColumn>
    <tableColumn id="18" xr3:uid="{9040230F-EDDA-4207-856F-566945140576}" name="MgO" dataDxfId="4474" dataCellStyle="Porcentaje">
      <calculatedColumnFormula array="1">IF($A4="",0%,(_xlfn.XLOOKUP($A4,Tabla1[[#All],[ID]],Tabla1[[#All],[MgO]])))</calculatedColumnFormula>
    </tableColumn>
    <tableColumn id="19" xr3:uid="{63749B9F-5679-491B-9787-1A3E12F250A9}" name="S" dataDxfId="4473" dataCellStyle="Porcentaje">
      <calculatedColumnFormula array="1">IF($A4="",0%,(_xlfn.XLOOKUP($A4,Tabla1[[#All],[ID]],Tabla1[[#All],[S]])))</calculatedColumnFormula>
    </tableColumn>
    <tableColumn id="20" xr3:uid="{2AB288B3-7636-4309-B26F-C9AC6AC664BE}" name="B" dataDxfId="4472" dataCellStyle="Porcentaje">
      <calculatedColumnFormula array="1">IF($A4="",0%,(_xlfn.XLOOKUP($A4,Tabla1[[#All],[ID]],Tabla1[[#All],[B]])))</calculatedColumnFormula>
    </tableColumn>
    <tableColumn id="21" xr3:uid="{E408BD8E-9C90-4EA4-9BA8-6B7A9A87490C}" name="Co" dataDxfId="4471" dataCellStyle="Porcentaje">
      <calculatedColumnFormula array="1">IF($A4="",0%,(_xlfn.XLOOKUP($A4,Tabla1[[#All],[ID]],Tabla1[[#All],[Co]])))</calculatedColumnFormula>
    </tableColumn>
    <tableColumn id="22" xr3:uid="{021E347E-F05C-4829-8DFC-12A93E212641}" name="Cu" dataDxfId="4470" dataCellStyle="Porcentaje">
      <calculatedColumnFormula array="1">IF($A4="",0%,(_xlfn.XLOOKUP($A4,Tabla1[[#All],[ID]],Tabla1[[#All],[Cu]])))</calculatedColumnFormula>
    </tableColumn>
    <tableColumn id="23" xr3:uid="{908814CC-528C-43EE-B8AE-4140D407F101}" name="Fe" dataDxfId="4469" dataCellStyle="Porcentaje">
      <calculatedColumnFormula array="1">IF($A4="",0%,(_xlfn.XLOOKUP($A4,Tabla1[[#All],[ID]],Tabla1[[#All],[Fe]])))</calculatedColumnFormula>
    </tableColumn>
    <tableColumn id="24" xr3:uid="{535DEB00-C1E4-4C68-911C-3ED0C70FDA63}" name="Mn" dataDxfId="4468" dataCellStyle="Porcentaje">
      <calculatedColumnFormula array="1">IF($A4="",0%,(_xlfn.XLOOKUP($A4,Tabla1[[#All],[ID]],Tabla1[[#All],[Mn]])))</calculatedColumnFormula>
    </tableColumn>
    <tableColumn id="25" xr3:uid="{A53E3621-0F8D-4D03-953D-068E5DB73F71}" name="Mo" dataDxfId="4467" dataCellStyle="Porcentaje">
      <calculatedColumnFormula array="1">IF($A4="",0%,(_xlfn.XLOOKUP($A4,Tabla1[[#All],[ID]],Tabla1[[#All],[Mo]])))</calculatedColumnFormula>
    </tableColumn>
    <tableColumn id="26" xr3:uid="{B9D4928D-EBDD-46E1-B7E2-7A0E5F007D71}" name="SiO2" dataDxfId="4466" dataCellStyle="Porcentaje">
      <calculatedColumnFormula array="1">IF($A4="",0%,(_xlfn.XLOOKUP($A4,Tabla1[[#All],[ID]],Tabla1[[#All],[SiO2]])))</calculatedColumnFormula>
    </tableColumn>
    <tableColumn id="27" xr3:uid="{8574876A-9C52-4C09-BDD9-B160653438E0}" name="Zn" dataDxfId="4465" dataCellStyle="Porcentaje">
      <calculatedColumnFormula array="1">IF($A4="",0%,(_xlfn.XLOOKUP($A4,Tabla1[[#All],[ID]],Tabla1[[#All],[Zn]])))</calculatedColumnFormula>
    </tableColumn>
    <tableColumn id="28" xr3:uid="{29AF5E43-EB1B-4041-B6CA-40A9013731B4}" name="Na" dataDxfId="4464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40B72E7-A1E4-4520-B0FE-78B4E97F2A97}" name="Tabla226" displayName="Tabla226" ref="A3:W21" totalsRowShown="0" headerRowDxfId="4463" dataDxfId="4461" headerRowBorderDxfId="4462" tableBorderDxfId="4460" totalsRowBorderDxfId="4459" dataCellStyle="Porcentaje">
  <autoFilter ref="A3:W21" xr:uid="{62A12C63-74E9-484A-BEC8-31A82248B89B}"/>
  <tableColumns count="23">
    <tableColumn id="4" xr3:uid="{07DAEC15-1D81-4BE7-B567-434ED0B2BEE5}" name="MATERIA PRIMA" dataDxfId="4458"/>
    <tableColumn id="29" xr3:uid="{478CFCA7-6E12-4778-974B-A4B3D792EDEA}" name="CANTIDAD" dataDxfId="4457"/>
    <tableColumn id="5" xr3:uid="{0B267F98-AA7E-421E-9E54-35607F5DD118}" name="Q" dataDxfId="4456">
      <calculatedColumnFormula>IF(Tabla226[[#This Row],[CANTIDAD]]="",0%,Tabla226[[#This Row],[CANTIDAD]]/10)</calculatedColumnFormula>
    </tableColumn>
    <tableColumn id="9" xr3:uid="{47DEC80E-3BAE-4190-92E4-F90ED1A42625}" name="C" dataDxfId="4455" dataCellStyle="Porcentaje">
      <calculatedColumnFormula array="1">IF($A4="",0%,_xlfn.XLOOKUP($A4,Tabla1[[#All],[ID]],Tabla1[[#All],[C]]))</calculatedColumnFormula>
    </tableColumn>
    <tableColumn id="10" xr3:uid="{18D3D6C2-9301-4F39-9F90-62700BCA6157}" name="N" dataDxfId="4454" dataCellStyle="Porcentaje">
      <calculatedColumnFormula array="1">IF($A4="",0%,_xlfn.XLOOKUP($A4,Tabla1[[#All],[ID]],Tabla1[[#All],[N]]))</calculatedColumnFormula>
    </tableColumn>
    <tableColumn id="11" xr3:uid="{8488C5E9-57CC-4EFF-AE58-ED7449BA1D1B}" name="N-NH4" dataDxfId="4453" dataCellStyle="Porcentaje">
      <calculatedColumnFormula array="1">IF($A4="",0%,(_xlfn.XLOOKUP($A4,Tabla1[[#All],[ID]],Tabla1[[#All],[N-NH4]])))</calculatedColumnFormula>
    </tableColumn>
    <tableColumn id="12" xr3:uid="{0EAAE91E-7FC2-4A4B-BB51-47C88F2C558C}" name="N-NO3" dataDxfId="4452" dataCellStyle="Porcentaje">
      <calculatedColumnFormula array="1">IF($A4="",0%,(_xlfn.XLOOKUP($A4,Tabla1[[#All],[ID]],Tabla1[[#All],[N-NO3]])))</calculatedColumnFormula>
    </tableColumn>
    <tableColumn id="13" xr3:uid="{AE2EE6EB-5A43-47A6-953E-D5F385D24142}" name="N-org" dataDxfId="4451" dataCellStyle="Porcentaje">
      <calculatedColumnFormula array="1">IF($A4="",0%,(_xlfn.XLOOKUP($A4,Tabla1[[#All],[ID]],Tabla1[[#All],[N-org]])))</calculatedColumnFormula>
    </tableColumn>
    <tableColumn id="14" xr3:uid="{3EA2E74E-0D67-4A6E-8DD4-9649E632D98F}" name="N-ur" dataDxfId="4450" dataCellStyle="Porcentaje">
      <calculatedColumnFormula array="1">IF($A4="",0%,(_xlfn.XLOOKUP($A4,Tabla1[[#All],[ID]],Tabla1[[#All],[N-ur]])))</calculatedColumnFormula>
    </tableColumn>
    <tableColumn id="15" xr3:uid="{FDCCBA79-8B35-4FF7-9812-6685EFE238C1}" name="P" dataDxfId="4449" dataCellStyle="Porcentaje">
      <calculatedColumnFormula array="1">IF($A4="",0%,(_xlfn.XLOOKUP($A4,Tabla1[[#All],[ID]],Tabla1[[#All],[P]])))</calculatedColumnFormula>
    </tableColumn>
    <tableColumn id="16" xr3:uid="{C291B9AF-61DC-4911-83C6-C985F0327FFF}" name="K" dataDxfId="4448" dataCellStyle="Porcentaje">
      <calculatedColumnFormula array="1">IF($A4="",0%,(_xlfn.XLOOKUP($A4,Tabla1[[#All],[ID]],Tabla1[[#All],[K]])))</calculatedColumnFormula>
    </tableColumn>
    <tableColumn id="17" xr3:uid="{E94B0B9A-BF31-4313-8F1D-A88BD8A62DCD}" name="CaO" dataDxfId="4447" dataCellStyle="Porcentaje">
      <calculatedColumnFormula array="1">IF($A4="",0%,(_xlfn.XLOOKUP($A4,Tabla1[[#All],[ID]],Tabla1[[#All],[CaO]])))</calculatedColumnFormula>
    </tableColumn>
    <tableColumn id="18" xr3:uid="{8F9044C3-553E-4F90-B8E3-18B22A0FCD90}" name="MgO" dataDxfId="4446" dataCellStyle="Porcentaje">
      <calculatedColumnFormula array="1">IF($A4="",0%,(_xlfn.XLOOKUP($A4,Tabla1[[#All],[ID]],Tabla1[[#All],[MgO]])))</calculatedColumnFormula>
    </tableColumn>
    <tableColumn id="19" xr3:uid="{9FA98913-B9CA-42B1-9384-7FB497BC2A65}" name="S" dataDxfId="4445" dataCellStyle="Porcentaje">
      <calculatedColumnFormula array="1">IF($A4="",0%,(_xlfn.XLOOKUP($A4,Tabla1[[#All],[ID]],Tabla1[[#All],[S]])))</calculatedColumnFormula>
    </tableColumn>
    <tableColumn id="20" xr3:uid="{725C3947-01AE-4205-B166-E73791BFC7C3}" name="B" dataDxfId="4444" dataCellStyle="Porcentaje">
      <calculatedColumnFormula array="1">IF($A4="",0%,(_xlfn.XLOOKUP($A4,Tabla1[[#All],[ID]],Tabla1[[#All],[B]])))</calculatedColumnFormula>
    </tableColumn>
    <tableColumn id="21" xr3:uid="{EE39D27D-B6CC-4A9A-AE88-EDA3C9DAC31D}" name="Co" dataDxfId="4443" dataCellStyle="Porcentaje">
      <calculatedColumnFormula array="1">IF($A4="",0%,(_xlfn.XLOOKUP($A4,Tabla1[[#All],[ID]],Tabla1[[#All],[Co]])))</calculatedColumnFormula>
    </tableColumn>
    <tableColumn id="22" xr3:uid="{34C0459A-6905-44CF-BE0D-8C208D7E5730}" name="Cu" dataDxfId="4442" dataCellStyle="Porcentaje">
      <calculatedColumnFormula array="1">IF($A4="",0%,(_xlfn.XLOOKUP($A4,Tabla1[[#All],[ID]],Tabla1[[#All],[Cu]])))</calculatedColumnFormula>
    </tableColumn>
    <tableColumn id="23" xr3:uid="{D7CB3D84-981E-4248-89D8-E6479C73FE81}" name="Fe" dataDxfId="4441" dataCellStyle="Porcentaje">
      <calculatedColumnFormula array="1">IF($A4="",0%,(_xlfn.XLOOKUP($A4,Tabla1[[#All],[ID]],Tabla1[[#All],[Fe]])))</calculatedColumnFormula>
    </tableColumn>
    <tableColumn id="24" xr3:uid="{40D281CF-4E96-46C1-AB8B-506A79F4CE80}" name="Mn" dataDxfId="4440" dataCellStyle="Porcentaje">
      <calculatedColumnFormula array="1">IF($A4="",0%,(_xlfn.XLOOKUP($A4,Tabla1[[#All],[ID]],Tabla1[[#All],[Mn]])))</calculatedColumnFormula>
    </tableColumn>
    <tableColumn id="25" xr3:uid="{0049964C-1853-4EBE-84FC-2722E5AA6EE5}" name="Mo" dataDxfId="4439" dataCellStyle="Porcentaje">
      <calculatedColumnFormula array="1">IF($A4="",0%,(_xlfn.XLOOKUP($A4,Tabla1[[#All],[ID]],Tabla1[[#All],[Mo]])))</calculatedColumnFormula>
    </tableColumn>
    <tableColumn id="26" xr3:uid="{114BD5B4-DF0C-45DD-824B-4C14095F4B09}" name="SiO2" dataDxfId="4438" dataCellStyle="Porcentaje">
      <calculatedColumnFormula array="1">IF($A4="",0%,(_xlfn.XLOOKUP($A4,Tabla1[[#All],[ID]],Tabla1[[#All],[SiO2]])))</calculatedColumnFormula>
    </tableColumn>
    <tableColumn id="27" xr3:uid="{56447777-534E-430B-BCB6-8B631E1BB1F4}" name="Zn" dataDxfId="4437" dataCellStyle="Porcentaje">
      <calculatedColumnFormula array="1">IF($A4="",0%,(_xlfn.XLOOKUP($A4,Tabla1[[#All],[ID]],Tabla1[[#All],[Zn]])))</calculatedColumnFormula>
    </tableColumn>
    <tableColumn id="28" xr3:uid="{44780D06-5F70-4450-BC98-1F8960FCEBAA}" name="Na" dataDxfId="4436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53E965F-A54E-4AE0-B15F-607AC3081DBD}" name="Tabla227" displayName="Tabla227" ref="A3:W21" totalsRowShown="0" headerRowDxfId="4435" dataDxfId="4433" headerRowBorderDxfId="4434" tableBorderDxfId="4432" totalsRowBorderDxfId="4431" dataCellStyle="Porcentaje">
  <autoFilter ref="A3:W21" xr:uid="{62A12C63-74E9-484A-BEC8-31A82248B89B}"/>
  <tableColumns count="23">
    <tableColumn id="4" xr3:uid="{B1C82D0E-5B28-4C34-B44B-C1A878087641}" name="MATERIA PRIMA" dataDxfId="4430"/>
    <tableColumn id="29" xr3:uid="{ADAF44F7-A45C-4879-BB38-D04D33CA6A3D}" name="CANTIDAD" dataDxfId="4429"/>
    <tableColumn id="5" xr3:uid="{26812D32-3D59-4E89-985C-F3B54DD7B8CB}" name="Q" dataDxfId="4428">
      <calculatedColumnFormula>IF(Tabla227[[#This Row],[CANTIDAD]]="",0%,Tabla227[[#This Row],[CANTIDAD]]/10)</calculatedColumnFormula>
    </tableColumn>
    <tableColumn id="9" xr3:uid="{0E124FB3-862F-4564-A5D7-C9B60C5D290A}" name="C" dataDxfId="4427" dataCellStyle="Porcentaje">
      <calculatedColumnFormula array="1">IF($A4="",0%,_xlfn.XLOOKUP($A4,Tabla1[[#All],[ID]],Tabla1[[#All],[C]]))</calculatedColumnFormula>
    </tableColumn>
    <tableColumn id="10" xr3:uid="{5CD04D70-9933-47B9-A9AF-93FD955551F8}" name="N" dataDxfId="4426" dataCellStyle="Porcentaje">
      <calculatedColumnFormula array="1">IF($A4="",0%,_xlfn.XLOOKUP($A4,Tabla1[[#All],[ID]],Tabla1[[#All],[N]]))</calculatedColumnFormula>
    </tableColumn>
    <tableColumn id="11" xr3:uid="{39A34B44-3C22-46FE-91BF-4BCA29B7E237}" name="N-NH4" dataDxfId="4425" dataCellStyle="Porcentaje">
      <calculatedColumnFormula array="1">IF($A4="",0%,(_xlfn.XLOOKUP($A4,Tabla1[[#All],[ID]],Tabla1[[#All],[N-NH4]])))</calculatedColumnFormula>
    </tableColumn>
    <tableColumn id="12" xr3:uid="{E0FEE239-82EF-4E97-9EFC-01D7D065D34A}" name="N-NO3" dataDxfId="4424" dataCellStyle="Porcentaje">
      <calculatedColumnFormula array="1">IF($A4="",0%,(_xlfn.XLOOKUP($A4,Tabla1[[#All],[ID]],Tabla1[[#All],[N-NO3]])))</calculatedColumnFormula>
    </tableColumn>
    <tableColumn id="13" xr3:uid="{E340ED10-8CCC-4EC6-9078-9ABB77EDB534}" name="N-org" dataDxfId="4423" dataCellStyle="Porcentaje">
      <calculatedColumnFormula array="1">IF($A4="",0%,(_xlfn.XLOOKUP($A4,Tabla1[[#All],[ID]],Tabla1[[#All],[N-org]])))</calculatedColumnFormula>
    </tableColumn>
    <tableColumn id="14" xr3:uid="{9AA279B0-8977-4972-8CA7-EDCEAEC14D4F}" name="N-ur" dataDxfId="4422" dataCellStyle="Porcentaje">
      <calculatedColumnFormula array="1">IF($A4="",0%,(_xlfn.XLOOKUP($A4,Tabla1[[#All],[ID]],Tabla1[[#All],[N-ur]])))</calculatedColumnFormula>
    </tableColumn>
    <tableColumn id="15" xr3:uid="{13DEA979-4C81-44F6-BDB0-E25BBE04D5EE}" name="P" dataDxfId="4421" dataCellStyle="Porcentaje">
      <calculatedColumnFormula array="1">IF($A4="",0%,(_xlfn.XLOOKUP($A4,Tabla1[[#All],[ID]],Tabla1[[#All],[P]])))</calculatedColumnFormula>
    </tableColumn>
    <tableColumn id="16" xr3:uid="{DBF331D6-DDDF-457F-811A-A4E202580C83}" name="K" dataDxfId="4420" dataCellStyle="Porcentaje">
      <calculatedColumnFormula array="1">IF($A4="",0%,(_xlfn.XLOOKUP($A4,Tabla1[[#All],[ID]],Tabla1[[#All],[K]])))</calculatedColumnFormula>
    </tableColumn>
    <tableColumn id="17" xr3:uid="{96CC68CE-FEC3-481A-980E-0591E448163F}" name="CaO" dataDxfId="4419" dataCellStyle="Porcentaje">
      <calculatedColumnFormula array="1">IF($A4="",0%,(_xlfn.XLOOKUP($A4,Tabla1[[#All],[ID]],Tabla1[[#All],[CaO]])))</calculatedColumnFormula>
    </tableColumn>
    <tableColumn id="18" xr3:uid="{4887BA62-A17A-4877-93BD-E62D410745DA}" name="MgO" dataDxfId="4418" dataCellStyle="Porcentaje">
      <calculatedColumnFormula array="1">IF($A4="",0%,(_xlfn.XLOOKUP($A4,Tabla1[[#All],[ID]],Tabla1[[#All],[MgO]])))</calculatedColumnFormula>
    </tableColumn>
    <tableColumn id="19" xr3:uid="{623880EF-B6E6-40AF-9B9B-DC219C00664D}" name="S" dataDxfId="4417" dataCellStyle="Porcentaje">
      <calculatedColumnFormula array="1">IF($A4="",0%,(_xlfn.XLOOKUP($A4,Tabla1[[#All],[ID]],Tabla1[[#All],[S]])))</calculatedColumnFormula>
    </tableColumn>
    <tableColumn id="20" xr3:uid="{47574760-9DF2-4062-9DA0-37857F675823}" name="B" dataDxfId="4416" dataCellStyle="Porcentaje">
      <calculatedColumnFormula array="1">IF($A4="",0%,(_xlfn.XLOOKUP($A4,Tabla1[[#All],[ID]],Tabla1[[#All],[B]])))</calculatedColumnFormula>
    </tableColumn>
    <tableColumn id="21" xr3:uid="{52D3D302-5F42-441E-9E5B-6ADA0E1C14F1}" name="Co" dataDxfId="4415" dataCellStyle="Porcentaje">
      <calculatedColumnFormula array="1">IF($A4="",0%,(_xlfn.XLOOKUP($A4,Tabla1[[#All],[ID]],Tabla1[[#All],[Co]])))</calculatedColumnFormula>
    </tableColumn>
    <tableColumn id="22" xr3:uid="{BD3A7E97-3753-4BC8-AA1E-9C9EF350AEDB}" name="Cu" dataDxfId="4414" dataCellStyle="Porcentaje">
      <calculatedColumnFormula array="1">IF($A4="",0%,(_xlfn.XLOOKUP($A4,Tabla1[[#All],[ID]],Tabla1[[#All],[Cu]])))</calculatedColumnFormula>
    </tableColumn>
    <tableColumn id="23" xr3:uid="{F23C70FA-B133-4915-809C-C93876C548B9}" name="Fe" dataDxfId="4413" dataCellStyle="Porcentaje">
      <calculatedColumnFormula array="1">IF($A4="",0%,(_xlfn.XLOOKUP($A4,Tabla1[[#All],[ID]],Tabla1[[#All],[Fe]])))</calculatedColumnFormula>
    </tableColumn>
    <tableColumn id="24" xr3:uid="{D57D75A2-03DC-4C95-8FE3-70DBAA943229}" name="Mn" dataDxfId="4412" dataCellStyle="Porcentaje">
      <calculatedColumnFormula array="1">IF($A4="",0%,(_xlfn.XLOOKUP($A4,Tabla1[[#All],[ID]],Tabla1[[#All],[Mn]])))</calculatedColumnFormula>
    </tableColumn>
    <tableColumn id="25" xr3:uid="{98DC598E-1CF2-4350-9321-BA4D16318EE2}" name="Mo" dataDxfId="4411" dataCellStyle="Porcentaje">
      <calculatedColumnFormula array="1">IF($A4="",0%,(_xlfn.XLOOKUP($A4,Tabla1[[#All],[ID]],Tabla1[[#All],[Mo]])))</calculatedColumnFormula>
    </tableColumn>
    <tableColumn id="26" xr3:uid="{7D98BE59-F4CF-4552-9606-9BF7DD14E9D0}" name="SiO2" dataDxfId="4410" dataCellStyle="Porcentaje">
      <calculatedColumnFormula array="1">IF($A4="",0%,(_xlfn.XLOOKUP($A4,Tabla1[[#All],[ID]],Tabla1[[#All],[SiO2]])))</calculatedColumnFormula>
    </tableColumn>
    <tableColumn id="27" xr3:uid="{8CF7BB6B-B720-44CC-88BF-C0CE1EA8E739}" name="Zn" dataDxfId="4409" dataCellStyle="Porcentaje">
      <calculatedColumnFormula array="1">IF($A4="",0%,(_xlfn.XLOOKUP($A4,Tabla1[[#All],[ID]],Tabla1[[#All],[Zn]])))</calculatedColumnFormula>
    </tableColumn>
    <tableColumn id="28" xr3:uid="{819BD77A-8F1C-473D-86A1-EEF6FC52E1F0}" name="Na" dataDxfId="4408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59BCB07D-E0F7-4332-89FF-191692B1AC40}" name="Tabla228" displayName="Tabla228" ref="A3:W21" totalsRowShown="0" headerRowDxfId="4407" dataDxfId="4405" headerRowBorderDxfId="4406" tableBorderDxfId="4404" totalsRowBorderDxfId="4403" dataCellStyle="Porcentaje">
  <autoFilter ref="A3:W21" xr:uid="{62A12C63-74E9-484A-BEC8-31A82248B89B}"/>
  <tableColumns count="23">
    <tableColumn id="4" xr3:uid="{9C41219C-AD49-42D1-9DA8-855888D0CB71}" name="MATERIA PRIMA" dataDxfId="4402"/>
    <tableColumn id="29" xr3:uid="{19218214-4656-40EC-BA51-3E09D5EA93C7}" name="CANTIDAD" dataDxfId="4401"/>
    <tableColumn id="5" xr3:uid="{FA16AF03-425A-4F26-865A-CECF261FD1D0}" name="Q" dataDxfId="4400">
      <calculatedColumnFormula>IF(Tabla228[[#This Row],[CANTIDAD]]="",0%,Tabla228[[#This Row],[CANTIDAD]]/10)</calculatedColumnFormula>
    </tableColumn>
    <tableColumn id="9" xr3:uid="{C1C40C0A-A6AF-46F8-A161-1AE342C9A304}" name="C" dataDxfId="4399" dataCellStyle="Porcentaje">
      <calculatedColumnFormula array="1">IF($A4="",0%,_xlfn.XLOOKUP($A4,Tabla1[[#All],[ID]],Tabla1[[#All],[C]]))</calculatedColumnFormula>
    </tableColumn>
    <tableColumn id="10" xr3:uid="{981459C0-00B9-4C48-9B54-450A7912D2F4}" name="N" dataDxfId="4398" dataCellStyle="Porcentaje">
      <calculatedColumnFormula array="1">IF($A4="",0%,_xlfn.XLOOKUP($A4,Tabla1[[#All],[ID]],Tabla1[[#All],[N]]))</calculatedColumnFormula>
    </tableColumn>
    <tableColumn id="11" xr3:uid="{46485CC0-4D1B-414A-BC1E-5C61B5B6AB6F}" name="N-NH4" dataDxfId="4397" dataCellStyle="Porcentaje">
      <calculatedColumnFormula array="1">IF($A4="",0%,(_xlfn.XLOOKUP($A4,Tabla1[[#All],[ID]],Tabla1[[#All],[N-NH4]])))</calculatedColumnFormula>
    </tableColumn>
    <tableColumn id="12" xr3:uid="{A132A357-D547-4B08-B05E-285C56EBA2BB}" name="N-NO3" dataDxfId="4396" dataCellStyle="Porcentaje">
      <calculatedColumnFormula array="1">IF($A4="",0%,(_xlfn.XLOOKUP($A4,Tabla1[[#All],[ID]],Tabla1[[#All],[N-NO3]])))</calculatedColumnFormula>
    </tableColumn>
    <tableColumn id="13" xr3:uid="{FD6C6382-AB1A-4FF4-B6D0-1E062D64FF6F}" name="N-org" dataDxfId="4395" dataCellStyle="Porcentaje">
      <calculatedColumnFormula array="1">IF($A4="",0%,(_xlfn.XLOOKUP($A4,Tabla1[[#All],[ID]],Tabla1[[#All],[N-org]])))</calculatedColumnFormula>
    </tableColumn>
    <tableColumn id="14" xr3:uid="{8FE1B801-5BA4-40D8-BD41-E4540EDB15F5}" name="N-ur" dataDxfId="4394" dataCellStyle="Porcentaje">
      <calculatedColumnFormula array="1">IF($A4="",0%,(_xlfn.XLOOKUP($A4,Tabla1[[#All],[ID]],Tabla1[[#All],[N-ur]])))</calculatedColumnFormula>
    </tableColumn>
    <tableColumn id="15" xr3:uid="{706DEA05-AF3C-4E44-B88C-3C12C348CF87}" name="P" dataDxfId="4393" dataCellStyle="Porcentaje">
      <calculatedColumnFormula array="1">IF($A4="",0%,(_xlfn.XLOOKUP($A4,Tabla1[[#All],[ID]],Tabla1[[#All],[P]])))</calculatedColumnFormula>
    </tableColumn>
    <tableColumn id="16" xr3:uid="{58850E04-BE86-4699-9A57-A28EF747428C}" name="K" dataDxfId="4392" dataCellStyle="Porcentaje">
      <calculatedColumnFormula array="1">IF($A4="",0%,(_xlfn.XLOOKUP($A4,Tabla1[[#All],[ID]],Tabla1[[#All],[K]])))</calculatedColumnFormula>
    </tableColumn>
    <tableColumn id="17" xr3:uid="{0B6859A8-F98C-4D85-BFBD-0924B77076F3}" name="CaO" dataDxfId="4391" dataCellStyle="Porcentaje">
      <calculatedColumnFormula array="1">IF($A4="",0%,(_xlfn.XLOOKUP($A4,Tabla1[[#All],[ID]],Tabla1[[#All],[CaO]])))</calculatedColumnFormula>
    </tableColumn>
    <tableColumn id="18" xr3:uid="{1E369A2C-E6D5-44DB-B497-77C2C422505A}" name="MgO" dataDxfId="4390" dataCellStyle="Porcentaje">
      <calculatedColumnFormula array="1">IF($A4="",0%,(_xlfn.XLOOKUP($A4,Tabla1[[#All],[ID]],Tabla1[[#All],[MgO]])))</calculatedColumnFormula>
    </tableColumn>
    <tableColumn id="19" xr3:uid="{6A98D323-8443-477A-88F7-319091D2463F}" name="S" dataDxfId="4389" dataCellStyle="Porcentaje">
      <calculatedColumnFormula array="1">IF($A4="",0%,(_xlfn.XLOOKUP($A4,Tabla1[[#All],[ID]],Tabla1[[#All],[S]])))</calculatedColumnFormula>
    </tableColumn>
    <tableColumn id="20" xr3:uid="{FCDAEFFD-C27A-4891-B849-6C52AA7E5A6F}" name="B" dataDxfId="4388" dataCellStyle="Porcentaje">
      <calculatedColumnFormula array="1">IF($A4="",0%,(_xlfn.XLOOKUP($A4,Tabla1[[#All],[ID]],Tabla1[[#All],[B]])))</calculatedColumnFormula>
    </tableColumn>
    <tableColumn id="21" xr3:uid="{C634B450-6F46-4342-8EA5-8E69E9D4D710}" name="Co" dataDxfId="4387" dataCellStyle="Porcentaje">
      <calculatedColumnFormula array="1">IF($A4="",0%,(_xlfn.XLOOKUP($A4,Tabla1[[#All],[ID]],Tabla1[[#All],[Co]])))</calculatedColumnFormula>
    </tableColumn>
    <tableColumn id="22" xr3:uid="{2B65AD47-8165-47FB-A7FA-47C495B7AD19}" name="Cu" dataDxfId="4386" dataCellStyle="Porcentaje">
      <calculatedColumnFormula array="1">IF($A4="",0%,(_xlfn.XLOOKUP($A4,Tabla1[[#All],[ID]],Tabla1[[#All],[Cu]])))</calculatedColumnFormula>
    </tableColumn>
    <tableColumn id="23" xr3:uid="{D61484EE-4B72-4A40-9F71-5519CAC76A42}" name="Fe" dataDxfId="4385" dataCellStyle="Porcentaje">
      <calculatedColumnFormula array="1">IF($A4="",0%,(_xlfn.XLOOKUP($A4,Tabla1[[#All],[ID]],Tabla1[[#All],[Fe]])))</calculatedColumnFormula>
    </tableColumn>
    <tableColumn id="24" xr3:uid="{FDBA0B60-40C6-461B-86CE-918DBA76EEB5}" name="Mn" dataDxfId="4384" dataCellStyle="Porcentaje">
      <calculatedColumnFormula array="1">IF($A4="",0%,(_xlfn.XLOOKUP($A4,Tabla1[[#All],[ID]],Tabla1[[#All],[Mn]])))</calculatedColumnFormula>
    </tableColumn>
    <tableColumn id="25" xr3:uid="{75A21CE2-2ACD-4F24-9AA4-1476C88A5C07}" name="Mo" dataDxfId="4383" dataCellStyle="Porcentaje">
      <calculatedColumnFormula array="1">IF($A4="",0%,(_xlfn.XLOOKUP($A4,Tabla1[[#All],[ID]],Tabla1[[#All],[Mo]])))</calculatedColumnFormula>
    </tableColumn>
    <tableColumn id="26" xr3:uid="{A8EC5181-EEF7-4CEB-A39E-5C35488EA069}" name="SiO2" dataDxfId="4382" dataCellStyle="Porcentaje">
      <calculatedColumnFormula array="1">IF($A4="",0%,(_xlfn.XLOOKUP($A4,Tabla1[[#All],[ID]],Tabla1[[#All],[SiO2]])))</calculatedColumnFormula>
    </tableColumn>
    <tableColumn id="27" xr3:uid="{67B56187-AA64-446A-B846-5F6A5961103D}" name="Zn" dataDxfId="4381" dataCellStyle="Porcentaje">
      <calculatedColumnFormula array="1">IF($A4="",0%,(_xlfn.XLOOKUP($A4,Tabla1[[#All],[ID]],Tabla1[[#All],[Zn]])))</calculatedColumnFormula>
    </tableColumn>
    <tableColumn id="28" xr3:uid="{752991E6-55E1-4E4D-B990-0176B9BA320E}" name="Na" dataDxfId="438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BA37F05A-0A87-4488-85F9-248592216E2A}" name="Tabla229" displayName="Tabla229" ref="A3:W21" totalsRowShown="0" headerRowDxfId="4379" dataDxfId="4377" headerRowBorderDxfId="4378" tableBorderDxfId="4376" totalsRowBorderDxfId="4375" dataCellStyle="Porcentaje">
  <autoFilter ref="A3:W21" xr:uid="{62A12C63-74E9-484A-BEC8-31A82248B89B}"/>
  <tableColumns count="23">
    <tableColumn id="4" xr3:uid="{43E3B733-0927-40FA-9EAE-43E824D6F198}" name="MATERIA PRIMA" dataDxfId="4374"/>
    <tableColumn id="29" xr3:uid="{4A332408-6B83-4409-B5CC-FCA0D68660DF}" name="CANTIDAD" dataDxfId="4373"/>
    <tableColumn id="5" xr3:uid="{FFCFE55B-3671-4382-BAAF-620C9B6944EE}" name="Q" dataDxfId="4372">
      <calculatedColumnFormula>IF(Tabla229[[#This Row],[CANTIDAD]]="",0%,Tabla229[[#This Row],[CANTIDAD]]/10)</calculatedColumnFormula>
    </tableColumn>
    <tableColumn id="9" xr3:uid="{F577D4A7-AB43-4C58-B195-38958C725188}" name="C" dataDxfId="4371" dataCellStyle="Porcentaje">
      <calculatedColumnFormula array="1">IF($A4="",0%,_xlfn.XLOOKUP($A4,Tabla1[[#All],[ID]],Tabla1[[#All],[C]]))</calculatedColumnFormula>
    </tableColumn>
    <tableColumn id="10" xr3:uid="{E76E57B4-97C5-4E3D-A0F9-F990D251E317}" name="N" dataDxfId="4370" dataCellStyle="Porcentaje">
      <calculatedColumnFormula array="1">IF($A4="",0%,_xlfn.XLOOKUP($A4,Tabla1[[#All],[ID]],Tabla1[[#All],[N]]))</calculatedColumnFormula>
    </tableColumn>
    <tableColumn id="11" xr3:uid="{6AC7BBD0-90D3-421B-A8A8-56EF8E4ECFE0}" name="N-NH4" dataDxfId="4369" dataCellStyle="Porcentaje">
      <calculatedColumnFormula array="1">IF($A4="",0%,(_xlfn.XLOOKUP($A4,Tabla1[[#All],[ID]],Tabla1[[#All],[N-NH4]])))</calculatedColumnFormula>
    </tableColumn>
    <tableColumn id="12" xr3:uid="{F7B3A008-5650-45F8-8929-8FA0243BA97F}" name="N-NO3" dataDxfId="4368" dataCellStyle="Porcentaje">
      <calculatedColumnFormula array="1">IF($A4="",0%,(_xlfn.XLOOKUP($A4,Tabla1[[#All],[ID]],Tabla1[[#All],[N-NO3]])))</calculatedColumnFormula>
    </tableColumn>
    <tableColumn id="13" xr3:uid="{56C9C8FB-940F-43CB-8857-D1718C85CD0D}" name="N-org" dataDxfId="4367" dataCellStyle="Porcentaje">
      <calculatedColumnFormula array="1">IF($A4="",0%,(_xlfn.XLOOKUP($A4,Tabla1[[#All],[ID]],Tabla1[[#All],[N-org]])))</calculatedColumnFormula>
    </tableColumn>
    <tableColumn id="14" xr3:uid="{5BDD4FE2-978F-481D-8D8C-75356879842A}" name="N-ur" dataDxfId="4366" dataCellStyle="Porcentaje">
      <calculatedColumnFormula array="1">IF($A4="",0%,(_xlfn.XLOOKUP($A4,Tabla1[[#All],[ID]],Tabla1[[#All],[N-ur]])))</calculatedColumnFormula>
    </tableColumn>
    <tableColumn id="15" xr3:uid="{1DFE997F-D15E-465C-906F-BF3C857BD786}" name="P" dataDxfId="4365" dataCellStyle="Porcentaje">
      <calculatedColumnFormula array="1">IF($A4="",0%,(_xlfn.XLOOKUP($A4,Tabla1[[#All],[ID]],Tabla1[[#All],[P]])))</calculatedColumnFormula>
    </tableColumn>
    <tableColumn id="16" xr3:uid="{1D18A0AB-291C-491D-BBFF-7C4907FCDE97}" name="K" dataDxfId="4364" dataCellStyle="Porcentaje">
      <calculatedColumnFormula array="1">IF($A4="",0%,(_xlfn.XLOOKUP($A4,Tabla1[[#All],[ID]],Tabla1[[#All],[K]])))</calculatedColumnFormula>
    </tableColumn>
    <tableColumn id="17" xr3:uid="{0E182606-759D-4D6F-939D-5915F8759BFB}" name="CaO" dataDxfId="4363" dataCellStyle="Porcentaje">
      <calculatedColumnFormula array="1">IF($A4="",0%,(_xlfn.XLOOKUP($A4,Tabla1[[#All],[ID]],Tabla1[[#All],[CaO]])))</calculatedColumnFormula>
    </tableColumn>
    <tableColumn id="18" xr3:uid="{F411FA6E-07FF-4F4D-AD36-9266A505214B}" name="MgO" dataDxfId="4362" dataCellStyle="Porcentaje">
      <calculatedColumnFormula array="1">IF($A4="",0%,(_xlfn.XLOOKUP($A4,Tabla1[[#All],[ID]],Tabla1[[#All],[MgO]])))</calculatedColumnFormula>
    </tableColumn>
    <tableColumn id="19" xr3:uid="{07648FC7-5892-4525-B697-BD58C94A190D}" name="S" dataDxfId="4361" dataCellStyle="Porcentaje">
      <calculatedColumnFormula array="1">IF($A4="",0%,(_xlfn.XLOOKUP($A4,Tabla1[[#All],[ID]],Tabla1[[#All],[S]])))</calculatedColumnFormula>
    </tableColumn>
    <tableColumn id="20" xr3:uid="{A227582B-B9C2-41A1-BA91-48887FA12E4E}" name="B" dataDxfId="4360" dataCellStyle="Porcentaje">
      <calculatedColumnFormula array="1">IF($A4="",0%,(_xlfn.XLOOKUP($A4,Tabla1[[#All],[ID]],Tabla1[[#All],[B]])))</calculatedColumnFormula>
    </tableColumn>
    <tableColumn id="21" xr3:uid="{ED67CE7A-CB07-419C-A1EB-A94E9237F708}" name="Co" dataDxfId="4359" dataCellStyle="Porcentaje">
      <calculatedColumnFormula array="1">IF($A4="",0%,(_xlfn.XLOOKUP($A4,Tabla1[[#All],[ID]],Tabla1[[#All],[Co]])))</calculatedColumnFormula>
    </tableColumn>
    <tableColumn id="22" xr3:uid="{4EC0C417-0750-4F3D-91F0-CC2EAC0A46B0}" name="Cu" dataDxfId="4358" dataCellStyle="Porcentaje">
      <calculatedColumnFormula array="1">IF($A4="",0%,(_xlfn.XLOOKUP($A4,Tabla1[[#All],[ID]],Tabla1[[#All],[Cu]])))</calculatedColumnFormula>
    </tableColumn>
    <tableColumn id="23" xr3:uid="{E1228C78-FE0E-4D16-9B41-E1FB1DF1B620}" name="Fe" dataDxfId="4357" dataCellStyle="Porcentaje">
      <calculatedColumnFormula array="1">IF($A4="",0%,(_xlfn.XLOOKUP($A4,Tabla1[[#All],[ID]],Tabla1[[#All],[Fe]])))</calculatedColumnFormula>
    </tableColumn>
    <tableColumn id="24" xr3:uid="{E76F1C0D-4504-4CC4-BC83-52126838E78E}" name="Mn" dataDxfId="4356" dataCellStyle="Porcentaje">
      <calculatedColumnFormula array="1">IF($A4="",0%,(_xlfn.XLOOKUP($A4,Tabla1[[#All],[ID]],Tabla1[[#All],[Mn]])))</calculatedColumnFormula>
    </tableColumn>
    <tableColumn id="25" xr3:uid="{7780ADEC-4CB3-4B41-9111-A101054515ED}" name="Mo" dataDxfId="4355" dataCellStyle="Porcentaje">
      <calculatedColumnFormula array="1">IF($A4="",0%,(_xlfn.XLOOKUP($A4,Tabla1[[#All],[ID]],Tabla1[[#All],[Mo]])))</calculatedColumnFormula>
    </tableColumn>
    <tableColumn id="26" xr3:uid="{F6A84F52-DF97-442A-8471-F7ADCE2C51E8}" name="SiO2" dataDxfId="4354" dataCellStyle="Porcentaje">
      <calculatedColumnFormula array="1">IF($A4="",0%,(_xlfn.XLOOKUP($A4,Tabla1[[#All],[ID]],Tabla1[[#All],[SiO2]])))</calculatedColumnFormula>
    </tableColumn>
    <tableColumn id="27" xr3:uid="{C8D95B0E-42B4-4403-93B6-D31E3FF3CC24}" name="Zn" dataDxfId="4353" dataCellStyle="Porcentaje">
      <calculatedColumnFormula array="1">IF($A4="",0%,(_xlfn.XLOOKUP($A4,Tabla1[[#All],[ID]],Tabla1[[#All],[Zn]])))</calculatedColumnFormula>
    </tableColumn>
    <tableColumn id="28" xr3:uid="{64A4492E-ACBC-4505-ABCC-57C3A5E19756}" name="Na" dataDxfId="435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DCF6E0D5-EF12-4171-AD29-4A7938284D90}" name="Tabla230" displayName="Tabla230" ref="A3:W21" totalsRowShown="0" headerRowDxfId="4351" dataDxfId="4349" headerRowBorderDxfId="4350" tableBorderDxfId="4348" totalsRowBorderDxfId="4347" dataCellStyle="Porcentaje">
  <autoFilter ref="A3:W21" xr:uid="{62A12C63-74E9-484A-BEC8-31A82248B89B}"/>
  <tableColumns count="23">
    <tableColumn id="4" xr3:uid="{01AA5911-DD0E-4973-B94F-5F375D4288E1}" name="MATERIA PRIMA" dataDxfId="4346"/>
    <tableColumn id="29" xr3:uid="{8D51B319-ECB2-4831-9B54-6F7D0C520878}" name="CANTIDAD" dataDxfId="4345"/>
    <tableColumn id="5" xr3:uid="{AAF9A7DC-2A4E-4D5C-A363-1D6B00ACA812}" name="Q" dataDxfId="4344"/>
    <tableColumn id="9" xr3:uid="{B1A31EDC-3DE4-40D6-BDAD-A78FF4E078CC}" name="C" dataDxfId="4343" dataCellStyle="Porcentaje">
      <calculatedColumnFormula array="1">IF($A4="",0%,_xlfn.XLOOKUP($A4,Tabla1[[#All],[ID]],Tabla1[[#All],[C]]))</calculatedColumnFormula>
    </tableColumn>
    <tableColumn id="10" xr3:uid="{9201A95D-7E13-4578-88FB-CB5F01A5A2C8}" name="N" dataDxfId="4342" dataCellStyle="Porcentaje">
      <calculatedColumnFormula array="1">IF($A4="",0%,_xlfn.XLOOKUP($A4,Tabla1[[#All],[ID]],Tabla1[[#All],[N]]))</calculatedColumnFormula>
    </tableColumn>
    <tableColumn id="11" xr3:uid="{7DD4DC57-D294-4ED3-8125-3EDB5D982C4C}" name="N-NH4" dataDxfId="4341" dataCellStyle="Porcentaje">
      <calculatedColumnFormula array="1">IF($A4="",0%,(_xlfn.XLOOKUP($A4,Tabla1[[#All],[ID]],Tabla1[[#All],[N-NH4]])))</calculatedColumnFormula>
    </tableColumn>
    <tableColumn id="12" xr3:uid="{3171F3B3-2827-423A-9C0A-DCF8A60F34E8}" name="N-NO3" dataDxfId="4340" dataCellStyle="Porcentaje">
      <calculatedColumnFormula array="1">IF($A4="",0%,(_xlfn.XLOOKUP($A4,Tabla1[[#All],[ID]],Tabla1[[#All],[N-NO3]])))</calculatedColumnFormula>
    </tableColumn>
    <tableColumn id="13" xr3:uid="{55DB3537-8F7B-458E-BD44-89AB0D5A7182}" name="N-org" dataDxfId="4339" dataCellStyle="Porcentaje">
      <calculatedColumnFormula array="1">IF($A4="",0%,(_xlfn.XLOOKUP($A4,Tabla1[[#All],[ID]],Tabla1[[#All],[N-org]])))</calculatedColumnFormula>
    </tableColumn>
    <tableColumn id="14" xr3:uid="{DF195224-7B09-41D8-BEB6-CC3E4F07EA46}" name="N-ur" dataDxfId="4338" dataCellStyle="Porcentaje">
      <calculatedColumnFormula array="1">IF($A4="",0%,(_xlfn.XLOOKUP($A4,Tabla1[[#All],[ID]],Tabla1[[#All],[N-ur]])))</calculatedColumnFormula>
    </tableColumn>
    <tableColumn id="15" xr3:uid="{C8263A87-16D6-4D62-9398-3AE40187D3A2}" name="P" dataDxfId="4337" dataCellStyle="Porcentaje">
      <calculatedColumnFormula array="1">IF($A4="",0%,(_xlfn.XLOOKUP($A4,Tabla1[[#All],[ID]],Tabla1[[#All],[P]])))</calculatedColumnFormula>
    </tableColumn>
    <tableColumn id="16" xr3:uid="{27B9D2FD-80E1-4252-A26E-EE5F50D066AE}" name="K" dataDxfId="4336" dataCellStyle="Porcentaje">
      <calculatedColumnFormula array="1">IF($A4="",0%,(_xlfn.XLOOKUP($A4,Tabla1[[#All],[ID]],Tabla1[[#All],[K]])))</calculatedColumnFormula>
    </tableColumn>
    <tableColumn id="17" xr3:uid="{4192717B-A833-4A0A-9CB2-94492F7D8E15}" name="CaO" dataDxfId="4335" dataCellStyle="Porcentaje">
      <calculatedColumnFormula array="1">IF($A4="",0%,(_xlfn.XLOOKUP($A4,Tabla1[[#All],[ID]],Tabla1[[#All],[CaO]])))</calculatedColumnFormula>
    </tableColumn>
    <tableColumn id="18" xr3:uid="{78E83F63-C2D3-4EE3-B168-6D6D35767AAA}" name="MgO" dataDxfId="4334" dataCellStyle="Porcentaje">
      <calculatedColumnFormula array="1">IF($A4="",0%,(_xlfn.XLOOKUP($A4,Tabla1[[#All],[ID]],Tabla1[[#All],[MgO]])))</calculatedColumnFormula>
    </tableColumn>
    <tableColumn id="19" xr3:uid="{3248AF70-7A3A-4CEF-B580-306CF4413AB1}" name="S" dataDxfId="4333" dataCellStyle="Porcentaje">
      <calculatedColumnFormula array="1">IF($A4="",0%,(_xlfn.XLOOKUP($A4,Tabla1[[#All],[ID]],Tabla1[[#All],[S]])))</calculatedColumnFormula>
    </tableColumn>
    <tableColumn id="20" xr3:uid="{5DDF284D-279E-40C8-854D-6114A0878BFA}" name="B" dataDxfId="4332" dataCellStyle="Porcentaje">
      <calculatedColumnFormula array="1">IF($A4="",0%,(_xlfn.XLOOKUP($A4,Tabla1[[#All],[ID]],Tabla1[[#All],[B]])))</calculatedColumnFormula>
    </tableColumn>
    <tableColumn id="21" xr3:uid="{26C2F03C-04A7-424C-862F-A725BA67F47B}" name="Co" dataDxfId="4331" dataCellStyle="Porcentaje">
      <calculatedColumnFormula array="1">IF($A4="",0%,(_xlfn.XLOOKUP($A4,Tabla1[[#All],[ID]],Tabla1[[#All],[Co]])))</calculatedColumnFormula>
    </tableColumn>
    <tableColumn id="22" xr3:uid="{63763DCA-7283-456B-BE5C-28090740A570}" name="Cu" dataDxfId="4330" dataCellStyle="Porcentaje">
      <calculatedColumnFormula array="1">IF($A4="",0%,(_xlfn.XLOOKUP($A4,Tabla1[[#All],[ID]],Tabla1[[#All],[Cu]])))</calculatedColumnFormula>
    </tableColumn>
    <tableColumn id="23" xr3:uid="{8E592ADF-7C47-4492-8E6F-03A49960AC86}" name="Fe" dataDxfId="4329" dataCellStyle="Porcentaje">
      <calculatedColumnFormula array="1">IF($A4="",0%,(_xlfn.XLOOKUP($A4,Tabla1[[#All],[ID]],Tabla1[[#All],[Fe]])))</calculatedColumnFormula>
    </tableColumn>
    <tableColumn id="24" xr3:uid="{96067559-5F4E-42C4-8859-58CD1F8E4D93}" name="Mn" dataDxfId="4328" dataCellStyle="Porcentaje">
      <calculatedColumnFormula array="1">IF($A4="",0%,(_xlfn.XLOOKUP($A4,Tabla1[[#All],[ID]],Tabla1[[#All],[Mn]])))</calculatedColumnFormula>
    </tableColumn>
    <tableColumn id="25" xr3:uid="{39C25C50-3A7E-42FA-8562-F974CB8C02E4}" name="Mo" dataDxfId="4327" dataCellStyle="Porcentaje">
      <calculatedColumnFormula array="1">IF($A4="",0%,(_xlfn.XLOOKUP($A4,Tabla1[[#All],[ID]],Tabla1[[#All],[Mo]])))</calculatedColumnFormula>
    </tableColumn>
    <tableColumn id="26" xr3:uid="{60575240-F95F-49B1-BC85-B47BA400805A}" name="SiO2" dataDxfId="4326" dataCellStyle="Porcentaje">
      <calculatedColumnFormula array="1">IF($A4="",0%,(_xlfn.XLOOKUP($A4,Tabla1[[#All],[ID]],Tabla1[[#All],[SiO2]])))</calculatedColumnFormula>
    </tableColumn>
    <tableColumn id="27" xr3:uid="{41941427-223D-42DB-B58C-3C40E7A7DBF3}" name="Zn" dataDxfId="4325" dataCellStyle="Porcentaje">
      <calculatedColumnFormula array="1">IF($A4="",0%,(_xlfn.XLOOKUP($A4,Tabla1[[#All],[ID]],Tabla1[[#All],[Zn]])))</calculatedColumnFormula>
    </tableColumn>
    <tableColumn id="28" xr3:uid="{14359701-A2B2-4743-96CC-7FB8EF046AA9}" name="Na" dataDxfId="4324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EABC40E-BABB-4F0B-9493-54FAF334E50B}" name="Tabla231" displayName="Tabla231" ref="A3:W21" totalsRowShown="0" headerRowDxfId="4323" dataDxfId="4321" headerRowBorderDxfId="4322" tableBorderDxfId="4320" totalsRowBorderDxfId="4319" dataCellStyle="Porcentaje">
  <autoFilter ref="A3:W21" xr:uid="{62A12C63-74E9-484A-BEC8-31A82248B89B}"/>
  <tableColumns count="23">
    <tableColumn id="4" xr3:uid="{6EDEAC91-369F-41DA-AA23-2783A125E87D}" name="MATERIA PRIMA" dataDxfId="4318"/>
    <tableColumn id="29" xr3:uid="{9358CC1F-A7A1-4D55-8AFC-2728E888FAEC}" name="CANTIDAD" dataDxfId="4317"/>
    <tableColumn id="5" xr3:uid="{6417B916-A4E8-4023-A9E0-1085FA895A11}" name="Q" dataDxfId="4316"/>
    <tableColumn id="9" xr3:uid="{763DB781-1DD3-46E6-BB35-2F32B93506DD}" name="C" dataDxfId="4315" dataCellStyle="Porcentaje">
      <calculatedColumnFormula array="1">IF($A4="",0%,_xlfn.XLOOKUP($A4,Tabla1[[#All],[ID]],Tabla1[[#All],[C]]))</calculatedColumnFormula>
    </tableColumn>
    <tableColumn id="10" xr3:uid="{5B1D6D41-4D56-4936-BE59-49B5F3ACD007}" name="N" dataDxfId="4314" dataCellStyle="Porcentaje">
      <calculatedColumnFormula array="1">IF($A4="",0%,_xlfn.XLOOKUP($A4,Tabla1[[#All],[ID]],Tabla1[[#All],[N]]))</calculatedColumnFormula>
    </tableColumn>
    <tableColumn id="11" xr3:uid="{B126954B-DB64-4145-A3B5-935BA437F493}" name="N-NH4" dataDxfId="4313" dataCellStyle="Porcentaje">
      <calculatedColumnFormula array="1">IF($A4="",0%,(_xlfn.XLOOKUP($A4,Tabla1[[#All],[ID]],Tabla1[[#All],[N-NH4]])))</calculatedColumnFormula>
    </tableColumn>
    <tableColumn id="12" xr3:uid="{1F4CE667-4181-4C9F-95C1-D6D298D982D3}" name="N-NO3" dataDxfId="4312" dataCellStyle="Porcentaje">
      <calculatedColumnFormula array="1">IF($A4="",0%,(_xlfn.XLOOKUP($A4,Tabla1[[#All],[ID]],Tabla1[[#All],[N-NO3]])))</calculatedColumnFormula>
    </tableColumn>
    <tableColumn id="13" xr3:uid="{210602CB-B8ED-4217-986B-EAD36908811F}" name="N-org" dataDxfId="4311" dataCellStyle="Porcentaje">
      <calculatedColumnFormula array="1">IF($A4="",0%,(_xlfn.XLOOKUP($A4,Tabla1[[#All],[ID]],Tabla1[[#All],[N-org]])))</calculatedColumnFormula>
    </tableColumn>
    <tableColumn id="14" xr3:uid="{056A35BA-FE37-4976-81FE-A4064092AEF9}" name="N-ur" dataDxfId="4310" dataCellStyle="Porcentaje">
      <calculatedColumnFormula array="1">IF($A4="",0%,(_xlfn.XLOOKUP($A4,Tabla1[[#All],[ID]],Tabla1[[#All],[N-ur]])))</calculatedColumnFormula>
    </tableColumn>
    <tableColumn id="15" xr3:uid="{DBF6944A-79E1-4361-8570-4F982B17A188}" name="P" dataDxfId="4309" dataCellStyle="Porcentaje">
      <calculatedColumnFormula array="1">IF($A4="",0%,(_xlfn.XLOOKUP($A4,Tabla1[[#All],[ID]],Tabla1[[#All],[P]])))</calculatedColumnFormula>
    </tableColumn>
    <tableColumn id="16" xr3:uid="{83A0E4E1-FB37-44FC-B535-A5D136B8300B}" name="K" dataDxfId="4308" dataCellStyle="Porcentaje">
      <calculatedColumnFormula array="1">IF($A4="",0%,(_xlfn.XLOOKUP($A4,Tabla1[[#All],[ID]],Tabla1[[#All],[K]])))</calculatedColumnFormula>
    </tableColumn>
    <tableColumn id="17" xr3:uid="{93E74396-A765-4622-9C33-056845F6C532}" name="CaO" dataDxfId="4307" dataCellStyle="Porcentaje">
      <calculatedColumnFormula array="1">IF($A4="",0%,(_xlfn.XLOOKUP($A4,Tabla1[[#All],[ID]],Tabla1[[#All],[CaO]])))</calculatedColumnFormula>
    </tableColumn>
    <tableColumn id="18" xr3:uid="{DDD2B2CC-DF59-4A4D-839A-BB1FCFFAE521}" name="MgO" dataDxfId="4306" dataCellStyle="Porcentaje">
      <calculatedColumnFormula array="1">IF($A4="",0%,(_xlfn.XLOOKUP($A4,Tabla1[[#All],[ID]],Tabla1[[#All],[MgO]])))</calculatedColumnFormula>
    </tableColumn>
    <tableColumn id="19" xr3:uid="{92E970C1-6923-4B3E-97ED-4FB299B55B24}" name="S" dataDxfId="4305" dataCellStyle="Porcentaje">
      <calculatedColumnFormula array="1">IF($A4="",0%,(_xlfn.XLOOKUP($A4,Tabla1[[#All],[ID]],Tabla1[[#All],[S]])))</calculatedColumnFormula>
    </tableColumn>
    <tableColumn id="20" xr3:uid="{A199C6A7-1A29-45BD-AAF9-573ABF2DB2BD}" name="B" dataDxfId="4304" dataCellStyle="Porcentaje">
      <calculatedColumnFormula array="1">IF($A4="",0%,(_xlfn.XLOOKUP($A4,Tabla1[[#All],[ID]],Tabla1[[#All],[B]])))</calculatedColumnFormula>
    </tableColumn>
    <tableColumn id="21" xr3:uid="{3FEB5EF0-8743-4938-B4BB-2BDAD847D03F}" name="Co" dataDxfId="4303" dataCellStyle="Porcentaje">
      <calculatedColumnFormula array="1">IF($A4="",0%,(_xlfn.XLOOKUP($A4,Tabla1[[#All],[ID]],Tabla1[[#All],[Co]])))</calculatedColumnFormula>
    </tableColumn>
    <tableColumn id="22" xr3:uid="{A45A44A8-047E-45FE-9C36-5DA16F03960C}" name="Cu" dataDxfId="4302" dataCellStyle="Porcentaje">
      <calculatedColumnFormula array="1">IF($A4="",0%,(_xlfn.XLOOKUP($A4,Tabla1[[#All],[ID]],Tabla1[[#All],[Cu]])))</calculatedColumnFormula>
    </tableColumn>
    <tableColumn id="23" xr3:uid="{A14D2E32-2862-497A-B8C9-2747C0B3ECFB}" name="Fe" dataDxfId="4301" dataCellStyle="Porcentaje">
      <calculatedColumnFormula array="1">IF($A4="",0%,(_xlfn.XLOOKUP($A4,Tabla1[[#All],[ID]],Tabla1[[#All],[Fe]])))</calculatedColumnFormula>
    </tableColumn>
    <tableColumn id="24" xr3:uid="{3E711FE8-9E7F-48B0-B812-F04D028CD295}" name="Mn" dataDxfId="4300" dataCellStyle="Porcentaje">
      <calculatedColumnFormula array="1">IF($A4="",0%,(_xlfn.XLOOKUP($A4,Tabla1[[#All],[ID]],Tabla1[[#All],[Mn]])))</calculatedColumnFormula>
    </tableColumn>
    <tableColumn id="25" xr3:uid="{00ECA9B8-3DEE-42A1-9843-635E30F8AD8F}" name="Mo" dataDxfId="4299" dataCellStyle="Porcentaje">
      <calculatedColumnFormula array="1">IF($A4="",0%,(_xlfn.XLOOKUP($A4,Tabla1[[#All],[ID]],Tabla1[[#All],[Mo]])))</calculatedColumnFormula>
    </tableColumn>
    <tableColumn id="26" xr3:uid="{804191CD-65C1-4E97-A61A-B09964FC1AA7}" name="SiO2" dataDxfId="4298" dataCellStyle="Porcentaje">
      <calculatedColumnFormula array="1">IF($A4="",0%,(_xlfn.XLOOKUP($A4,Tabla1[[#All],[ID]],Tabla1[[#All],[SiO2]])))</calculatedColumnFormula>
    </tableColumn>
    <tableColumn id="27" xr3:uid="{4B643420-AAC8-4C42-AE04-F5303D2D4E9A}" name="Zn" dataDxfId="4297" dataCellStyle="Porcentaje">
      <calculatedColumnFormula array="1">IF($A4="",0%,(_xlfn.XLOOKUP($A4,Tabla1[[#All],[ID]],Tabla1[[#All],[Zn]])))</calculatedColumnFormula>
    </tableColumn>
    <tableColumn id="28" xr3:uid="{6AD7DA31-865B-436A-9513-F79A03FA0F4D}" name="Na" dataDxfId="4296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B799DE09-548D-4265-8910-C76D8C739F0E}" name="Tabla232" displayName="Tabla232" ref="A3:W21" totalsRowShown="0" headerRowDxfId="4295" dataDxfId="4293" headerRowBorderDxfId="4294" tableBorderDxfId="4292" totalsRowBorderDxfId="4291" dataCellStyle="Porcentaje">
  <autoFilter ref="A3:W21" xr:uid="{62A12C63-74E9-484A-BEC8-31A82248B89B}"/>
  <tableColumns count="23">
    <tableColumn id="4" xr3:uid="{2F6FF078-C6A5-4BF4-8CEA-15BEE75BBEB9}" name="MATERIA PRIMA" dataDxfId="4290"/>
    <tableColumn id="29" xr3:uid="{980CFBA2-47D3-4AFE-A3DF-0993F04104EB}" name="CANTIDAD" dataDxfId="4289"/>
    <tableColumn id="5" xr3:uid="{4AB6A735-36A3-420D-A2D0-83B9D6286382}" name="Q" dataDxfId="4288"/>
    <tableColumn id="9" xr3:uid="{D32566E7-E3FA-4466-BC90-F37C280F6DC3}" name="C" dataDxfId="4287" dataCellStyle="Porcentaje">
      <calculatedColumnFormula array="1">IF($A4="",0%,_xlfn.XLOOKUP($A4,Tabla1[[#All],[ID]],Tabla1[[#All],[C]]))</calculatedColumnFormula>
    </tableColumn>
    <tableColumn id="10" xr3:uid="{4F393BAE-94F2-4110-BAEA-4F1A08D43A0D}" name="N" dataDxfId="4286" dataCellStyle="Porcentaje">
      <calculatedColumnFormula array="1">IF($A4="",0%,_xlfn.XLOOKUP($A4,Tabla1[[#All],[ID]],Tabla1[[#All],[N]]))</calculatedColumnFormula>
    </tableColumn>
    <tableColumn id="11" xr3:uid="{50086B47-A3D3-4B83-8C60-46DA416BE48E}" name="N-NH4" dataDxfId="4285" dataCellStyle="Porcentaje">
      <calculatedColumnFormula array="1">IF($A4="",0%,(_xlfn.XLOOKUP($A4,Tabla1[[#All],[ID]],Tabla1[[#All],[N-NH4]])))</calculatedColumnFormula>
    </tableColumn>
    <tableColumn id="12" xr3:uid="{B39AD759-48D5-4C2F-876E-0F16F543FE4C}" name="N-NO3" dataDxfId="4284" dataCellStyle="Porcentaje">
      <calculatedColumnFormula array="1">IF($A4="",0%,(_xlfn.XLOOKUP($A4,Tabla1[[#All],[ID]],Tabla1[[#All],[N-NO3]])))</calculatedColumnFormula>
    </tableColumn>
    <tableColumn id="13" xr3:uid="{FDE888BF-80A1-4DA9-9255-9D39AA3F3210}" name="N-org" dataDxfId="4283" dataCellStyle="Porcentaje">
      <calculatedColumnFormula array="1">IF($A4="",0%,(_xlfn.XLOOKUP($A4,Tabla1[[#All],[ID]],Tabla1[[#All],[N-org]])))</calculatedColumnFormula>
    </tableColumn>
    <tableColumn id="14" xr3:uid="{62009CC7-513D-4864-AB57-7F0112393C55}" name="N-ur" dataDxfId="4282" dataCellStyle="Porcentaje">
      <calculatedColumnFormula array="1">IF($A4="",0%,(_xlfn.XLOOKUP($A4,Tabla1[[#All],[ID]],Tabla1[[#All],[N-ur]])))</calculatedColumnFormula>
    </tableColumn>
    <tableColumn id="15" xr3:uid="{107347CC-EAC8-4E94-95BF-C47D1A934D11}" name="P" dataDxfId="4281" dataCellStyle="Porcentaje">
      <calculatedColumnFormula array="1">IF($A4="",0%,(_xlfn.XLOOKUP($A4,Tabla1[[#All],[ID]],Tabla1[[#All],[P]])))</calculatedColumnFormula>
    </tableColumn>
    <tableColumn id="16" xr3:uid="{5C713A45-1146-42EA-8878-8DA7413E2D91}" name="K" dataDxfId="4280" dataCellStyle="Porcentaje">
      <calculatedColumnFormula array="1">IF($A4="",0%,(_xlfn.XLOOKUP($A4,Tabla1[[#All],[ID]],Tabla1[[#All],[K]])))</calculatedColumnFormula>
    </tableColumn>
    <tableColumn id="17" xr3:uid="{495C484E-3040-4467-B6D5-B05C29DEC770}" name="CaO" dataDxfId="4279" dataCellStyle="Porcentaje">
      <calculatedColumnFormula array="1">IF($A4="",0%,(_xlfn.XLOOKUP($A4,Tabla1[[#All],[ID]],Tabla1[[#All],[CaO]])))</calculatedColumnFormula>
    </tableColumn>
    <tableColumn id="18" xr3:uid="{FBA4E476-0933-4C4B-B3E8-C354542C0D2C}" name="MgO" dataDxfId="4278" dataCellStyle="Porcentaje">
      <calculatedColumnFormula array="1">IF($A4="",0%,(_xlfn.XLOOKUP($A4,Tabla1[[#All],[ID]],Tabla1[[#All],[MgO]])))</calculatedColumnFormula>
    </tableColumn>
    <tableColumn id="19" xr3:uid="{F116817E-ED5B-48F1-B6A0-7750B8823B3D}" name="S" dataDxfId="4277" dataCellStyle="Porcentaje">
      <calculatedColumnFormula array="1">IF($A4="",0%,(_xlfn.XLOOKUP($A4,Tabla1[[#All],[ID]],Tabla1[[#All],[S]])))</calculatedColumnFormula>
    </tableColumn>
    <tableColumn id="20" xr3:uid="{70DBBDAD-4DE3-40E4-A942-AB0DDE4D9256}" name="B" dataDxfId="4276" dataCellStyle="Porcentaje">
      <calculatedColumnFormula array="1">IF($A4="",0%,(_xlfn.XLOOKUP($A4,Tabla1[[#All],[ID]],Tabla1[[#All],[B]])))</calculatedColumnFormula>
    </tableColumn>
    <tableColumn id="21" xr3:uid="{5F6F5309-A4E1-4579-AC62-241367F79EE0}" name="Co" dataDxfId="4275" dataCellStyle="Porcentaje">
      <calculatedColumnFormula array="1">IF($A4="",0%,(_xlfn.XLOOKUP($A4,Tabla1[[#All],[ID]],Tabla1[[#All],[Co]])))</calculatedColumnFormula>
    </tableColumn>
    <tableColumn id="22" xr3:uid="{4277E001-24AD-4B12-AADA-8E82099B1C27}" name="Cu" dataDxfId="4274" dataCellStyle="Porcentaje">
      <calculatedColumnFormula array="1">IF($A4="",0%,(_xlfn.XLOOKUP($A4,Tabla1[[#All],[ID]],Tabla1[[#All],[Cu]])))</calculatedColumnFormula>
    </tableColumn>
    <tableColumn id="23" xr3:uid="{2BF73438-12C1-4C9F-8919-A2B6149FF92B}" name="Fe" dataDxfId="4273" dataCellStyle="Porcentaje">
      <calculatedColumnFormula array="1">IF($A4="",0%,(_xlfn.XLOOKUP($A4,Tabla1[[#All],[ID]],Tabla1[[#All],[Fe]])))</calculatedColumnFormula>
    </tableColumn>
    <tableColumn id="24" xr3:uid="{764AD670-F23E-45F4-8201-92E14C59E3B7}" name="Mn" dataDxfId="4272" dataCellStyle="Porcentaje">
      <calculatedColumnFormula array="1">IF($A4="",0%,(_xlfn.XLOOKUP($A4,Tabla1[[#All],[ID]],Tabla1[[#All],[Mn]])))</calculatedColumnFormula>
    </tableColumn>
    <tableColumn id="25" xr3:uid="{13B32BF1-B6F8-49B7-B5E9-2F4F8D857D2D}" name="Mo" dataDxfId="4271" dataCellStyle="Porcentaje">
      <calculatedColumnFormula array="1">IF($A4="",0%,(_xlfn.XLOOKUP($A4,Tabla1[[#All],[ID]],Tabla1[[#All],[Mo]])))</calculatedColumnFormula>
    </tableColumn>
    <tableColumn id="26" xr3:uid="{C19F73E0-E770-4995-A7A9-F74267A95ABB}" name="SiO2" dataDxfId="4270" dataCellStyle="Porcentaje">
      <calculatedColumnFormula array="1">IF($A4="",0%,(_xlfn.XLOOKUP($A4,Tabla1[[#All],[ID]],Tabla1[[#All],[SiO2]])))</calculatedColumnFormula>
    </tableColumn>
    <tableColumn id="27" xr3:uid="{03BABCFA-B696-4A70-AEA7-B6C043D0A41C}" name="Zn" dataDxfId="4269" dataCellStyle="Porcentaje">
      <calculatedColumnFormula array="1">IF($A4="",0%,(_xlfn.XLOOKUP($A4,Tabla1[[#All],[ID]],Tabla1[[#All],[Zn]])))</calculatedColumnFormula>
    </tableColumn>
    <tableColumn id="28" xr3:uid="{A837A5A2-1B2D-4D0A-A1D1-030C3074B01E}" name="Na" dataDxfId="4268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8D7556B7-92D3-4FEA-B00A-597A23E2692B}" name="Tabla233" displayName="Tabla233" ref="A3:W21" totalsRowShown="0" headerRowDxfId="4267" dataDxfId="4265" headerRowBorderDxfId="4266" tableBorderDxfId="4264" totalsRowBorderDxfId="4263" dataCellStyle="Porcentaje">
  <autoFilter ref="A3:W21" xr:uid="{62A12C63-74E9-484A-BEC8-31A82248B89B}"/>
  <tableColumns count="23">
    <tableColumn id="4" xr3:uid="{CC595246-ED43-4CD3-9A96-0F449B7FC20C}" name="MATERIA PRIMA" dataDxfId="4262"/>
    <tableColumn id="29" xr3:uid="{D7D19A06-0A0D-4A80-A000-B15EEC725A27}" name="CANTIDAD" dataDxfId="4261"/>
    <tableColumn id="5" xr3:uid="{74E7EA54-C6CE-4051-BA55-083C0F0CD544}" name="Q" dataDxfId="4260"/>
    <tableColumn id="9" xr3:uid="{E4D0B501-3199-459F-9173-48C0DE1D21C6}" name="C" dataDxfId="4259" dataCellStyle="Porcentaje">
      <calculatedColumnFormula array="1">IF($A4="",0%,_xlfn.XLOOKUP($A4,Tabla1[[#All],[ID]],Tabla1[[#All],[C]]))</calculatedColumnFormula>
    </tableColumn>
    <tableColumn id="10" xr3:uid="{C86A9BB5-C3A3-4242-88CC-C873B618792E}" name="N" dataDxfId="4258" dataCellStyle="Porcentaje">
      <calculatedColumnFormula array="1">IF($A4="",0%,_xlfn.XLOOKUP($A4,Tabla1[[#All],[ID]],Tabla1[[#All],[N]]))</calculatedColumnFormula>
    </tableColumn>
    <tableColumn id="11" xr3:uid="{7D645BBB-7746-4B38-BC9A-3CEE16C6305B}" name="N-NH4" dataDxfId="4257" dataCellStyle="Porcentaje">
      <calculatedColumnFormula array="1">IF($A4="",0%,(_xlfn.XLOOKUP($A4,Tabla1[[#All],[ID]],Tabla1[[#All],[N-NH4]])))</calculatedColumnFormula>
    </tableColumn>
    <tableColumn id="12" xr3:uid="{40ADB1E9-6F16-4A66-89BB-2C4EFF403EEB}" name="N-NO3" dataDxfId="4256" dataCellStyle="Porcentaje">
      <calculatedColumnFormula array="1">IF($A4="",0%,(_xlfn.XLOOKUP($A4,Tabla1[[#All],[ID]],Tabla1[[#All],[N-NO3]])))</calculatedColumnFormula>
    </tableColumn>
    <tableColumn id="13" xr3:uid="{57E84DA3-9B43-43AD-B7E6-AAF234D85F4D}" name="N-org" dataDxfId="4255" dataCellStyle="Porcentaje">
      <calculatedColumnFormula array="1">IF($A4="",0%,(_xlfn.XLOOKUP($A4,Tabla1[[#All],[ID]],Tabla1[[#All],[N-org]])))</calculatedColumnFormula>
    </tableColumn>
    <tableColumn id="14" xr3:uid="{A3E53B1F-9C33-4D7C-9B2F-E9526470C29F}" name="N-ur" dataDxfId="4254" dataCellStyle="Porcentaje">
      <calculatedColumnFormula array="1">IF($A4="",0%,(_xlfn.XLOOKUP($A4,Tabla1[[#All],[ID]],Tabla1[[#All],[N-ur]])))</calculatedColumnFormula>
    </tableColumn>
    <tableColumn id="15" xr3:uid="{784844BE-1112-434D-89C1-58E3886905D2}" name="P" dataDxfId="4253" dataCellStyle="Porcentaje">
      <calculatedColumnFormula array="1">IF($A4="",0%,(_xlfn.XLOOKUP($A4,Tabla1[[#All],[ID]],Tabla1[[#All],[P]])))</calculatedColumnFormula>
    </tableColumn>
    <tableColumn id="16" xr3:uid="{EA4B1332-DEB5-4605-9B26-3F89F3F57446}" name="K" dataDxfId="4252" dataCellStyle="Porcentaje">
      <calculatedColumnFormula array="1">IF($A4="",0%,(_xlfn.XLOOKUP($A4,Tabla1[[#All],[ID]],Tabla1[[#All],[K]])))</calculatedColumnFormula>
    </tableColumn>
    <tableColumn id="17" xr3:uid="{8D360B4D-A916-4C10-8C42-97C3BEE5D544}" name="CaO" dataDxfId="4251" dataCellStyle="Porcentaje">
      <calculatedColumnFormula array="1">IF($A4="",0%,(_xlfn.XLOOKUP($A4,Tabla1[[#All],[ID]],Tabla1[[#All],[CaO]])))</calculatedColumnFormula>
    </tableColumn>
    <tableColumn id="18" xr3:uid="{10EECB9C-E924-45FF-BA00-0DF963062AF1}" name="MgO" dataDxfId="4250" dataCellStyle="Porcentaje">
      <calculatedColumnFormula array="1">IF($A4="",0%,(_xlfn.XLOOKUP($A4,Tabla1[[#All],[ID]],Tabla1[[#All],[MgO]])))</calculatedColumnFormula>
    </tableColumn>
    <tableColumn id="19" xr3:uid="{96831DA4-BE3C-4801-AF3F-AFEBE6C99146}" name="S" dataDxfId="4249" dataCellStyle="Porcentaje">
      <calculatedColumnFormula array="1">IF($A4="",0%,(_xlfn.XLOOKUP($A4,Tabla1[[#All],[ID]],Tabla1[[#All],[S]])))</calculatedColumnFormula>
    </tableColumn>
    <tableColumn id="20" xr3:uid="{CB7401EF-BAB3-4313-9463-2A750964D95B}" name="B" dataDxfId="4248" dataCellStyle="Porcentaje">
      <calculatedColumnFormula array="1">IF($A4="",0%,(_xlfn.XLOOKUP($A4,Tabla1[[#All],[ID]],Tabla1[[#All],[B]])))</calculatedColumnFormula>
    </tableColumn>
    <tableColumn id="21" xr3:uid="{BD11F3B9-E224-4142-9FBF-C1EF647A6BA7}" name="Co" dataDxfId="4247" dataCellStyle="Porcentaje">
      <calculatedColumnFormula array="1">IF($A4="",0%,(_xlfn.XLOOKUP($A4,Tabla1[[#All],[ID]],Tabla1[[#All],[Co]])))</calculatedColumnFormula>
    </tableColumn>
    <tableColumn id="22" xr3:uid="{744F7E01-64D4-4B9A-BF2B-932AF4688784}" name="Cu" dataDxfId="4246" dataCellStyle="Porcentaje">
      <calculatedColumnFormula array="1">IF($A4="",0%,(_xlfn.XLOOKUP($A4,Tabla1[[#All],[ID]],Tabla1[[#All],[Cu]])))</calculatedColumnFormula>
    </tableColumn>
    <tableColumn id="23" xr3:uid="{1F02C80C-024E-4D00-A554-20FB27A97F5E}" name="Fe" dataDxfId="4245" dataCellStyle="Porcentaje">
      <calculatedColumnFormula array="1">IF($A4="",0%,(_xlfn.XLOOKUP($A4,Tabla1[[#All],[ID]],Tabla1[[#All],[Fe]])))</calculatedColumnFormula>
    </tableColumn>
    <tableColumn id="24" xr3:uid="{34B81ACF-A433-4001-AD65-A7913254CC45}" name="Mn" dataDxfId="4244" dataCellStyle="Porcentaje">
      <calculatedColumnFormula array="1">IF($A4="",0%,(_xlfn.XLOOKUP($A4,Tabla1[[#All],[ID]],Tabla1[[#All],[Mn]])))</calculatedColumnFormula>
    </tableColumn>
    <tableColumn id="25" xr3:uid="{D43A4B68-989C-4A74-BCF0-5A16F0419092}" name="Mo" dataDxfId="4243" dataCellStyle="Porcentaje">
      <calculatedColumnFormula array="1">IF($A4="",0%,(_xlfn.XLOOKUP($A4,Tabla1[[#All],[ID]],Tabla1[[#All],[Mo]])))</calculatedColumnFormula>
    </tableColumn>
    <tableColumn id="26" xr3:uid="{73C52622-BC08-49A5-8635-3F463B966F66}" name="SiO2" dataDxfId="4242" dataCellStyle="Porcentaje">
      <calculatedColumnFormula array="1">IF($A4="",0%,(_xlfn.XLOOKUP($A4,Tabla1[[#All],[ID]],Tabla1[[#All],[SiO2]])))</calculatedColumnFormula>
    </tableColumn>
    <tableColumn id="27" xr3:uid="{658CC1FE-3281-4802-B1AF-2F75CA5316F2}" name="Zn" dataDxfId="4241" dataCellStyle="Porcentaje">
      <calculatedColumnFormula array="1">IF($A4="",0%,(_xlfn.XLOOKUP($A4,Tabla1[[#All],[ID]],Tabla1[[#All],[Zn]])))</calculatedColumnFormula>
    </tableColumn>
    <tableColumn id="28" xr3:uid="{1B12BF15-F15D-4703-AA19-E42D2708617E}" name="Na" dataDxfId="424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816476CD-0463-400E-8F5A-9B45371F9BB2}" name="Tabla234" displayName="Tabla234" ref="A3:W21" totalsRowShown="0" headerRowDxfId="4239" dataDxfId="4237" headerRowBorderDxfId="4238" tableBorderDxfId="4236" totalsRowBorderDxfId="4235" dataCellStyle="Porcentaje">
  <autoFilter ref="A3:W21" xr:uid="{62A12C63-74E9-484A-BEC8-31A82248B89B}"/>
  <tableColumns count="23">
    <tableColumn id="4" xr3:uid="{89FE360B-2C31-414D-A8AC-16BB7768DC7A}" name="MATERIA PRIMA" dataDxfId="4234"/>
    <tableColumn id="29" xr3:uid="{6A0641C4-3DC2-40FF-B188-3BBF706E0FC7}" name="CANTIDAD" dataDxfId="4233"/>
    <tableColumn id="5" xr3:uid="{67425CA5-D216-413F-966A-08CB658F3FDE}" name="Q" dataDxfId="4232"/>
    <tableColumn id="9" xr3:uid="{56D9E041-6849-45C0-9827-3C2B503EA305}" name="C" dataDxfId="4231" dataCellStyle="Porcentaje">
      <calculatedColumnFormula array="1">IF($A4="",0%,_xlfn.XLOOKUP($A4,Tabla1[[#All],[ID]],Tabla1[[#All],[C]]))</calculatedColumnFormula>
    </tableColumn>
    <tableColumn id="10" xr3:uid="{B10CFFF2-3203-400C-91DD-A85DF41D72BA}" name="N" dataDxfId="4230" dataCellStyle="Porcentaje">
      <calculatedColumnFormula array="1">IF($A4="",0%,_xlfn.XLOOKUP($A4,Tabla1[[#All],[ID]],Tabla1[[#All],[N]]))</calculatedColumnFormula>
    </tableColumn>
    <tableColumn id="11" xr3:uid="{A0EE512D-3662-4D6C-9247-2DD17D0F9FCC}" name="N-NH4" dataDxfId="4229" dataCellStyle="Porcentaje">
      <calculatedColumnFormula array="1">IF($A4="",0%,(_xlfn.XLOOKUP($A4,Tabla1[[#All],[ID]],Tabla1[[#All],[N-NH4]])))</calculatedColumnFormula>
    </tableColumn>
    <tableColumn id="12" xr3:uid="{E1E48AB1-6B02-4B9A-AD7F-4584B2FBACD5}" name="N-NO3" dataDxfId="4228" dataCellStyle="Porcentaje">
      <calculatedColumnFormula array="1">IF($A4="",0%,(_xlfn.XLOOKUP($A4,Tabla1[[#All],[ID]],Tabla1[[#All],[N-NO3]])))</calculatedColumnFormula>
    </tableColumn>
    <tableColumn id="13" xr3:uid="{31EB233F-2F92-4688-89E5-98227B457450}" name="N-org" dataDxfId="4227" dataCellStyle="Porcentaje">
      <calculatedColumnFormula array="1">IF($A4="",0%,(_xlfn.XLOOKUP($A4,Tabla1[[#All],[ID]],Tabla1[[#All],[N-org]])))</calculatedColumnFormula>
    </tableColumn>
    <tableColumn id="14" xr3:uid="{CF4216D6-8DD0-462B-9F25-395B288BE545}" name="N-ur" dataDxfId="4226" dataCellStyle="Porcentaje">
      <calculatedColumnFormula array="1">IF($A4="",0%,(_xlfn.XLOOKUP($A4,Tabla1[[#All],[ID]],Tabla1[[#All],[N-ur]])))</calculatedColumnFormula>
    </tableColumn>
    <tableColumn id="15" xr3:uid="{806C1CC3-7308-4C2E-BA7B-BBB0C438442D}" name="P" dataDxfId="4225" dataCellStyle="Porcentaje">
      <calculatedColumnFormula array="1">IF($A4="",0%,(_xlfn.XLOOKUP($A4,Tabla1[[#All],[ID]],Tabla1[[#All],[P]])))</calculatedColumnFormula>
    </tableColumn>
    <tableColumn id="16" xr3:uid="{3FB7D849-7F30-43DD-B5D4-45FDA148DA7C}" name="K" dataDxfId="4224" dataCellStyle="Porcentaje">
      <calculatedColumnFormula array="1">IF($A4="",0%,(_xlfn.XLOOKUP($A4,Tabla1[[#All],[ID]],Tabla1[[#All],[K]])))</calculatedColumnFormula>
    </tableColumn>
    <tableColumn id="17" xr3:uid="{4B8D3D29-2F5A-458C-A74A-39FE649B0DD4}" name="CaO" dataDxfId="4223" dataCellStyle="Porcentaje">
      <calculatedColumnFormula array="1">IF($A4="",0%,(_xlfn.XLOOKUP($A4,Tabla1[[#All],[ID]],Tabla1[[#All],[CaO]])))</calculatedColumnFormula>
    </tableColumn>
    <tableColumn id="18" xr3:uid="{BAE471BD-A8E4-42B8-B5F5-AE09C1C2F0BA}" name="MgO" dataDxfId="4222" dataCellStyle="Porcentaje">
      <calculatedColumnFormula array="1">IF($A4="",0%,(_xlfn.XLOOKUP($A4,Tabla1[[#All],[ID]],Tabla1[[#All],[MgO]])))</calculatedColumnFormula>
    </tableColumn>
    <tableColumn id="19" xr3:uid="{4F4F2E55-34B1-465D-AA12-5D55C940EDBD}" name="S" dataDxfId="4221" dataCellStyle="Porcentaje">
      <calculatedColumnFormula array="1">IF($A4="",0%,(_xlfn.XLOOKUP($A4,Tabla1[[#All],[ID]],Tabla1[[#All],[S]])))</calculatedColumnFormula>
    </tableColumn>
    <tableColumn id="20" xr3:uid="{4F8210BB-B136-4394-AC1B-C51937E08D4C}" name="B" dataDxfId="4220" dataCellStyle="Porcentaje">
      <calculatedColumnFormula array="1">IF($A4="",0%,(_xlfn.XLOOKUP($A4,Tabla1[[#All],[ID]],Tabla1[[#All],[B]])))</calculatedColumnFormula>
    </tableColumn>
    <tableColumn id="21" xr3:uid="{07DC866B-88B4-491E-99D6-43C1FE7215DE}" name="Co" dataDxfId="4219" dataCellStyle="Porcentaje">
      <calculatedColumnFormula array="1">IF($A4="",0%,(_xlfn.XLOOKUP($A4,Tabla1[[#All],[ID]],Tabla1[[#All],[Co]])))</calculatedColumnFormula>
    </tableColumn>
    <tableColumn id="22" xr3:uid="{EADE4612-A3D5-4427-B155-F843F3226867}" name="Cu" dataDxfId="4218" dataCellStyle="Porcentaje">
      <calculatedColumnFormula array="1">IF($A4="",0%,(_xlfn.XLOOKUP($A4,Tabla1[[#All],[ID]],Tabla1[[#All],[Cu]])))</calculatedColumnFormula>
    </tableColumn>
    <tableColumn id="23" xr3:uid="{FC42D3A9-4710-48AA-8750-18F88A15E8DB}" name="Fe" dataDxfId="4217" dataCellStyle="Porcentaje">
      <calculatedColumnFormula array="1">IF($A4="",0%,(_xlfn.XLOOKUP($A4,Tabla1[[#All],[ID]],Tabla1[[#All],[Fe]])))</calculatedColumnFormula>
    </tableColumn>
    <tableColumn id="24" xr3:uid="{7975F3AF-C567-4C84-BB9B-5C538059829F}" name="Mn" dataDxfId="4216" dataCellStyle="Porcentaje">
      <calculatedColumnFormula array="1">IF($A4="",0%,(_xlfn.XLOOKUP($A4,Tabla1[[#All],[ID]],Tabla1[[#All],[Mn]])))</calculatedColumnFormula>
    </tableColumn>
    <tableColumn id="25" xr3:uid="{18BAA55F-D032-43F8-9288-E5943818EEFA}" name="Mo" dataDxfId="4215" dataCellStyle="Porcentaje">
      <calculatedColumnFormula array="1">IF($A4="",0%,(_xlfn.XLOOKUP($A4,Tabla1[[#All],[ID]],Tabla1[[#All],[Mo]])))</calculatedColumnFormula>
    </tableColumn>
    <tableColumn id="26" xr3:uid="{521C92E3-A6B9-4A5D-B44A-DFF14025EFEB}" name="SiO2" dataDxfId="4214" dataCellStyle="Porcentaje">
      <calculatedColumnFormula array="1">IF($A4="",0%,(_xlfn.XLOOKUP($A4,Tabla1[[#All],[ID]],Tabla1[[#All],[SiO2]])))</calculatedColumnFormula>
    </tableColumn>
    <tableColumn id="27" xr3:uid="{84BFB5AA-9F7B-49BD-88F8-4BFB75E4EF7C}" name="Zn" dataDxfId="4213" dataCellStyle="Porcentaje">
      <calculatedColumnFormula array="1">IF($A4="",0%,(_xlfn.XLOOKUP($A4,Tabla1[[#All],[ID]],Tabla1[[#All],[Zn]])))</calculatedColumnFormula>
    </tableColumn>
    <tableColumn id="28" xr3:uid="{8F497FFF-9973-4F64-878E-E92C2513A8E2}" name="Na" dataDxfId="421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C579B1AE-8A3B-480F-B4AC-244B24E2393B}" name="Tabla235" displayName="Tabla235" ref="A3:W21" totalsRowShown="0" headerRowDxfId="4211" dataDxfId="4209" headerRowBorderDxfId="4210" tableBorderDxfId="4208" totalsRowBorderDxfId="4207" dataCellStyle="Porcentaje">
  <autoFilter ref="A3:W21" xr:uid="{62A12C63-74E9-484A-BEC8-31A82248B89B}"/>
  <tableColumns count="23">
    <tableColumn id="4" xr3:uid="{F23BF46F-4AD8-45DB-8C13-E207CB2D5F4F}" name="MATERIA PRIMA" dataDxfId="4206"/>
    <tableColumn id="29" xr3:uid="{04CCE1AF-1DE8-4E14-B8C8-505C8B51A623}" name="CANTIDAD" dataDxfId="4205"/>
    <tableColumn id="5" xr3:uid="{5522902B-9F28-4731-BCB4-90E78C0F5EC3}" name="Q" dataDxfId="4204">
      <calculatedColumnFormula>IF(Tabla235[[#This Row],[CANTIDAD]]="",0%,Tabla235[[#This Row],[CANTIDAD]]/10)</calculatedColumnFormula>
    </tableColumn>
    <tableColumn id="9" xr3:uid="{C1714F32-66D5-4190-BBF0-628BB9C937BE}" name="C" dataDxfId="4203" dataCellStyle="Porcentaje">
      <calculatedColumnFormula array="1">IF($A4="",0%,_xlfn.XLOOKUP($A4,Tabla1[[#All],[ID]],Tabla1[[#All],[C]]))</calculatedColumnFormula>
    </tableColumn>
    <tableColumn id="10" xr3:uid="{8D9B1509-CD61-4D63-9416-4E9D7BFC8938}" name="N" dataDxfId="4202" dataCellStyle="Porcentaje">
      <calculatedColumnFormula array="1">IF($A4="",0%,_xlfn.XLOOKUP($A4,Tabla1[[#All],[ID]],Tabla1[[#All],[N]]))</calculatedColumnFormula>
    </tableColumn>
    <tableColumn id="11" xr3:uid="{C1E8D2A3-16AE-457A-9321-49308C93A4B3}" name="N-NH4" dataDxfId="4201" dataCellStyle="Porcentaje">
      <calculatedColumnFormula array="1">IF($A4="",0%,(_xlfn.XLOOKUP($A4,Tabla1[[#All],[ID]],Tabla1[[#All],[N-NH4]])))</calculatedColumnFormula>
    </tableColumn>
    <tableColumn id="12" xr3:uid="{D1D27806-ABF3-4476-B493-38E7768E4A83}" name="N-NO3" dataDxfId="4200" dataCellStyle="Porcentaje">
      <calculatedColumnFormula array="1">IF($A4="",0%,(_xlfn.XLOOKUP($A4,Tabla1[[#All],[ID]],Tabla1[[#All],[N-NO3]])))</calculatedColumnFormula>
    </tableColumn>
    <tableColumn id="13" xr3:uid="{90A513AE-5D07-460F-A55B-FD55F59E0FCA}" name="N-org" dataDxfId="4199" dataCellStyle="Porcentaje">
      <calculatedColumnFormula array="1">IF($A4="",0%,(_xlfn.XLOOKUP($A4,Tabla1[[#All],[ID]],Tabla1[[#All],[N-org]])))</calculatedColumnFormula>
    </tableColumn>
    <tableColumn id="14" xr3:uid="{DE77BC37-CEAD-4200-A9CD-080C1589EC66}" name="N-ur" dataDxfId="4198" dataCellStyle="Porcentaje">
      <calculatedColumnFormula array="1">IF($A4="",0%,(_xlfn.XLOOKUP($A4,Tabla1[[#All],[ID]],Tabla1[[#All],[N-ur]])))</calculatedColumnFormula>
    </tableColumn>
    <tableColumn id="15" xr3:uid="{C39F177C-2021-447D-A302-98F3704790A4}" name="P" dataDxfId="4197" dataCellStyle="Porcentaje">
      <calculatedColumnFormula array="1">IF($A4="",0%,(_xlfn.XLOOKUP($A4,Tabla1[[#All],[ID]],Tabla1[[#All],[P]])))</calculatedColumnFormula>
    </tableColumn>
    <tableColumn id="16" xr3:uid="{E2943690-94A4-4FD4-A759-C8A792136AA0}" name="K" dataDxfId="4196" dataCellStyle="Porcentaje">
      <calculatedColumnFormula array="1">IF($A4="",0%,(_xlfn.XLOOKUP($A4,Tabla1[[#All],[ID]],Tabla1[[#All],[K]])))</calculatedColumnFormula>
    </tableColumn>
    <tableColumn id="17" xr3:uid="{604C6976-4904-4C08-9CF3-803436B220E8}" name="CaO" dataDxfId="4195" dataCellStyle="Porcentaje">
      <calculatedColumnFormula array="1">IF($A4="",0%,(_xlfn.XLOOKUP($A4,Tabla1[[#All],[ID]],Tabla1[[#All],[CaO]])))</calculatedColumnFormula>
    </tableColumn>
    <tableColumn id="18" xr3:uid="{5114BA91-B966-454A-AB2C-5AE4ADF3890E}" name="MgO" dataDxfId="4194" dataCellStyle="Porcentaje">
      <calculatedColumnFormula array="1">IF($A4="",0%,(_xlfn.XLOOKUP($A4,Tabla1[[#All],[ID]],Tabla1[[#All],[MgO]])))</calculatedColumnFormula>
    </tableColumn>
    <tableColumn id="19" xr3:uid="{007FD04A-4F03-418B-8261-299DA3539C0F}" name="S" dataDxfId="4193" dataCellStyle="Porcentaje">
      <calculatedColumnFormula array="1">IF($A4="",0%,(_xlfn.XLOOKUP($A4,Tabla1[[#All],[ID]],Tabla1[[#All],[S]])))</calculatedColumnFormula>
    </tableColumn>
    <tableColumn id="20" xr3:uid="{C78DF9B2-B29A-4E73-86C2-DAA6C07D42FE}" name="B" dataDxfId="4192" dataCellStyle="Porcentaje">
      <calculatedColumnFormula array="1">IF($A4="",0%,(_xlfn.XLOOKUP($A4,Tabla1[[#All],[ID]],Tabla1[[#All],[B]])))</calculatedColumnFormula>
    </tableColumn>
    <tableColumn id="21" xr3:uid="{5A8B56C4-021C-433B-9AF4-31F0B5F268C4}" name="Co" dataDxfId="4191" dataCellStyle="Porcentaje">
      <calculatedColumnFormula array="1">IF($A4="",0%,(_xlfn.XLOOKUP($A4,Tabla1[[#All],[ID]],Tabla1[[#All],[Co]])))</calculatedColumnFormula>
    </tableColumn>
    <tableColumn id="22" xr3:uid="{001047B5-9704-4F7C-BAB4-EDBE6DFCDCD2}" name="Cu" dataDxfId="4190" dataCellStyle="Porcentaje">
      <calculatedColumnFormula array="1">IF($A4="",0%,(_xlfn.XLOOKUP($A4,Tabla1[[#All],[ID]],Tabla1[[#All],[Cu]])))</calculatedColumnFormula>
    </tableColumn>
    <tableColumn id="23" xr3:uid="{60A31191-B13D-459A-965B-021E00C0E6FC}" name="Fe" dataDxfId="4189" dataCellStyle="Porcentaje">
      <calculatedColumnFormula array="1">IF($A4="",0%,(_xlfn.XLOOKUP($A4,Tabla1[[#All],[ID]],Tabla1[[#All],[Fe]])))</calculatedColumnFormula>
    </tableColumn>
    <tableColumn id="24" xr3:uid="{338DA7AA-905C-4227-A08B-B287E2DAF7D1}" name="Mn" dataDxfId="4188" dataCellStyle="Porcentaje">
      <calculatedColumnFormula array="1">IF($A4="",0%,(_xlfn.XLOOKUP($A4,Tabla1[[#All],[ID]],Tabla1[[#All],[Mn]])))</calculatedColumnFormula>
    </tableColumn>
    <tableColumn id="25" xr3:uid="{7B563E0B-EDD1-487B-9366-62E51C2B1515}" name="Mo" dataDxfId="4187" dataCellStyle="Porcentaje">
      <calculatedColumnFormula array="1">IF($A4="",0%,(_xlfn.XLOOKUP($A4,Tabla1[[#All],[ID]],Tabla1[[#All],[Mo]])))</calculatedColumnFormula>
    </tableColumn>
    <tableColumn id="26" xr3:uid="{8042E89C-A5BE-4C66-BB11-A8DEBE30C188}" name="SiO2" dataDxfId="4186" dataCellStyle="Porcentaje">
      <calculatedColumnFormula array="1">IF($A4="",0%,(_xlfn.XLOOKUP($A4,Tabla1[[#All],[ID]],Tabla1[[#All],[SiO2]])))</calculatedColumnFormula>
    </tableColumn>
    <tableColumn id="27" xr3:uid="{0E22AE5E-A0FD-4B8B-A86E-CC0913D55DAD}" name="Zn" dataDxfId="4185" dataCellStyle="Porcentaje">
      <calculatedColumnFormula array="1">IF($A4="",0%,(_xlfn.XLOOKUP($A4,Tabla1[[#All],[ID]],Tabla1[[#All],[Zn]])))</calculatedColumnFormula>
    </tableColumn>
    <tableColumn id="28" xr3:uid="{24D3A8AF-50FC-45B9-A7B0-890EC8E63958}" name="Na" dataDxfId="4184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32157F95-EA63-4EC5-8CC1-02C9086E5808}" name="Tabla236" displayName="Tabla236" ref="A3:W21" totalsRowShown="0" headerRowDxfId="4183" dataDxfId="4181" headerRowBorderDxfId="4182" tableBorderDxfId="4180" totalsRowBorderDxfId="4179" dataCellStyle="Porcentaje">
  <autoFilter ref="A3:W21" xr:uid="{62A12C63-74E9-484A-BEC8-31A82248B89B}"/>
  <tableColumns count="23">
    <tableColumn id="4" xr3:uid="{BE32454E-8AA6-4843-9167-32519E6DB173}" name="MATERIA PRIMA" dataDxfId="4178"/>
    <tableColumn id="29" xr3:uid="{30490C9D-D2CF-4F4A-AAD3-12754FAAB7EC}" name="CANTIDAD" dataDxfId="4177"/>
    <tableColumn id="5" xr3:uid="{88412B53-F116-453F-99FF-2A9E62D07FB9}" name="Q" dataDxfId="4176">
      <calculatedColumnFormula>IF(Tabla236[[#This Row],[CANTIDAD]]="",0%,Tabla236[[#This Row],[CANTIDAD]]/10)</calculatedColumnFormula>
    </tableColumn>
    <tableColumn id="9" xr3:uid="{37A76CD0-8EB8-4BBB-927A-F2C64118934D}" name="C" dataDxfId="4175" dataCellStyle="Porcentaje">
      <calculatedColumnFormula array="1">IF($A4="",0%,_xlfn.XLOOKUP($A4,Tabla1[[#All],[ID]],Tabla1[[#All],[C]]))</calculatedColumnFormula>
    </tableColumn>
    <tableColumn id="10" xr3:uid="{F0F1DE72-F229-446F-90DC-A474131888E9}" name="N" dataDxfId="4174" dataCellStyle="Porcentaje">
      <calculatedColumnFormula array="1">IF($A4="",0%,_xlfn.XLOOKUP($A4,Tabla1[[#All],[ID]],Tabla1[[#All],[N]]))</calculatedColumnFormula>
    </tableColumn>
    <tableColumn id="11" xr3:uid="{28540F1E-B022-4D16-B320-A88483BF0942}" name="N-NH4" dataDxfId="4173" dataCellStyle="Porcentaje">
      <calculatedColumnFormula array="1">IF($A4="",0%,(_xlfn.XLOOKUP($A4,Tabla1[[#All],[ID]],Tabla1[[#All],[N-NH4]])))</calculatedColumnFormula>
    </tableColumn>
    <tableColumn id="12" xr3:uid="{572A120E-DB2F-48AF-928C-16D87E8186E7}" name="N-NO3" dataDxfId="4172" dataCellStyle="Porcentaje">
      <calculatedColumnFormula array="1">IF($A4="",0%,(_xlfn.XLOOKUP($A4,Tabla1[[#All],[ID]],Tabla1[[#All],[N-NO3]])))</calculatedColumnFormula>
    </tableColumn>
    <tableColumn id="13" xr3:uid="{D8B4DFD6-D2CF-4F96-8722-2B116F2EE86C}" name="N-org" dataDxfId="4171" dataCellStyle="Porcentaje">
      <calculatedColumnFormula array="1">IF($A4="",0%,(_xlfn.XLOOKUP($A4,Tabla1[[#All],[ID]],Tabla1[[#All],[N-org]])))</calculatedColumnFormula>
    </tableColumn>
    <tableColumn id="14" xr3:uid="{B9FEAD79-FEFC-4E51-824E-95EA7FA06546}" name="N-ur" dataDxfId="4170" dataCellStyle="Porcentaje">
      <calculatedColumnFormula array="1">IF($A4="",0%,(_xlfn.XLOOKUP($A4,Tabla1[[#All],[ID]],Tabla1[[#All],[N-ur]])))</calculatedColumnFormula>
    </tableColumn>
    <tableColumn id="15" xr3:uid="{9AEB2943-B52D-462B-9C39-EDDEB9FF3C79}" name="P" dataDxfId="4169" dataCellStyle="Porcentaje">
      <calculatedColumnFormula array="1">IF($A4="",0%,(_xlfn.XLOOKUP($A4,Tabla1[[#All],[ID]],Tabla1[[#All],[P]])))</calculatedColumnFormula>
    </tableColumn>
    <tableColumn id="16" xr3:uid="{C828FF0E-4E1D-4217-8936-93C2711FC722}" name="K" dataDxfId="4168" dataCellStyle="Porcentaje">
      <calculatedColumnFormula array="1">IF($A4="",0%,(_xlfn.XLOOKUP($A4,Tabla1[[#All],[ID]],Tabla1[[#All],[K]])))</calculatedColumnFormula>
    </tableColumn>
    <tableColumn id="17" xr3:uid="{794C326A-A65B-419A-B561-02BA66A9B13F}" name="CaO" dataDxfId="4167" dataCellStyle="Porcentaje">
      <calculatedColumnFormula array="1">IF($A4="",0%,(_xlfn.XLOOKUP($A4,Tabla1[[#All],[ID]],Tabla1[[#All],[CaO]])))</calculatedColumnFormula>
    </tableColumn>
    <tableColumn id="18" xr3:uid="{7FD10549-5956-4887-8E2E-61F00E2966F4}" name="MgO" dataDxfId="4166" dataCellStyle="Porcentaje">
      <calculatedColumnFormula array="1">IF($A4="",0%,(_xlfn.XLOOKUP($A4,Tabla1[[#All],[ID]],Tabla1[[#All],[MgO]])))</calculatedColumnFormula>
    </tableColumn>
    <tableColumn id="19" xr3:uid="{F62C5398-3A5B-4D15-B13A-257646CC3825}" name="S" dataDxfId="4165" dataCellStyle="Porcentaje">
      <calculatedColumnFormula array="1">IF($A4="",0%,(_xlfn.XLOOKUP($A4,Tabla1[[#All],[ID]],Tabla1[[#All],[S]])))</calculatedColumnFormula>
    </tableColumn>
    <tableColumn id="20" xr3:uid="{C220A59A-5F14-457F-A136-7CF47DCE8D3A}" name="B" dataDxfId="4164" dataCellStyle="Porcentaje">
      <calculatedColumnFormula array="1">IF($A4="",0%,(_xlfn.XLOOKUP($A4,Tabla1[[#All],[ID]],Tabla1[[#All],[B]])))</calculatedColumnFormula>
    </tableColumn>
    <tableColumn id="21" xr3:uid="{C3F08C2A-341B-4B56-AA3B-DCA04A092A7B}" name="Co" dataDxfId="4163" dataCellStyle="Porcentaje">
      <calculatedColumnFormula array="1">IF($A4="",0%,(_xlfn.XLOOKUP($A4,Tabla1[[#All],[ID]],Tabla1[[#All],[Co]])))</calculatedColumnFormula>
    </tableColumn>
    <tableColumn id="22" xr3:uid="{1779DDE3-6DBC-4DBD-B599-DC93AF41C46B}" name="Cu" dataDxfId="4162" dataCellStyle="Porcentaje">
      <calculatedColumnFormula array="1">IF($A4="",0%,(_xlfn.XLOOKUP($A4,Tabla1[[#All],[ID]],Tabla1[[#All],[Cu]])))</calculatedColumnFormula>
    </tableColumn>
    <tableColumn id="23" xr3:uid="{3F0DBEF4-0E74-424B-8E89-2E0A90E6BBBE}" name="Fe" dataDxfId="4161" dataCellStyle="Porcentaje">
      <calculatedColumnFormula array="1">IF($A4="",0%,(_xlfn.XLOOKUP($A4,Tabla1[[#All],[ID]],Tabla1[[#All],[Fe]])))</calculatedColumnFormula>
    </tableColumn>
    <tableColumn id="24" xr3:uid="{58E258EE-997A-493D-BF5F-1A59DC4BF0D5}" name="Mn" dataDxfId="4160" dataCellStyle="Porcentaje">
      <calculatedColumnFormula array="1">IF($A4="",0%,(_xlfn.XLOOKUP($A4,Tabla1[[#All],[ID]],Tabla1[[#All],[Mn]])))</calculatedColumnFormula>
    </tableColumn>
    <tableColumn id="25" xr3:uid="{13CA52BC-BB42-47DD-9249-98CFD5EE9165}" name="Mo" dataDxfId="4159" dataCellStyle="Porcentaje">
      <calculatedColumnFormula array="1">IF($A4="",0%,(_xlfn.XLOOKUP($A4,Tabla1[[#All],[ID]],Tabla1[[#All],[Mo]])))</calculatedColumnFormula>
    </tableColumn>
    <tableColumn id="26" xr3:uid="{D9AEA073-E578-458B-A50B-D899FCA283A5}" name="SiO2" dataDxfId="4158" dataCellStyle="Porcentaje">
      <calculatedColumnFormula array="1">IF($A4="",0%,(_xlfn.XLOOKUP($A4,Tabla1[[#All],[ID]],Tabla1[[#All],[SiO2]])))</calculatedColumnFormula>
    </tableColumn>
    <tableColumn id="27" xr3:uid="{416E0903-65D0-4C9E-AFE9-2EA10BD89E2C}" name="Zn" dataDxfId="4157" dataCellStyle="Porcentaje">
      <calculatedColumnFormula array="1">IF($A4="",0%,(_xlfn.XLOOKUP($A4,Tabla1[[#All],[ID]],Tabla1[[#All],[Zn]])))</calculatedColumnFormula>
    </tableColumn>
    <tableColumn id="28" xr3:uid="{BFB9B71D-65E2-4069-B9ED-8107E1F782DC}" name="Na" dataDxfId="4156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366BE1F9-ACD3-4304-8684-6A24C4CEB187}" name="Tabla237" displayName="Tabla237" ref="A3:W21" totalsRowShown="0" headerRowDxfId="4155" dataDxfId="4153" headerRowBorderDxfId="4154" tableBorderDxfId="4152" totalsRowBorderDxfId="4151" dataCellStyle="Porcentaje">
  <autoFilter ref="A3:W21" xr:uid="{62A12C63-74E9-484A-BEC8-31A82248B89B}"/>
  <tableColumns count="23">
    <tableColumn id="4" xr3:uid="{C09F6FB7-7CD8-43E9-B765-851AC3F8BD99}" name="MATERIA PRIMA" dataDxfId="4150"/>
    <tableColumn id="29" xr3:uid="{C71DF642-CF40-44DC-A1AB-1C5FDCA5593D}" name="CANTIDAD" dataDxfId="4149"/>
    <tableColumn id="5" xr3:uid="{E2B57661-11BA-44CF-8702-86CFCD824C3C}" name="Q" dataDxfId="4148">
      <calculatedColumnFormula>IF(Tabla237[[#This Row],[CANTIDAD]]="",0%,Tabla237[[#This Row],[CANTIDAD]]/10)</calculatedColumnFormula>
    </tableColumn>
    <tableColumn id="9" xr3:uid="{75FBE7B5-AE6F-438F-A3CB-7E3CA1CB4C6C}" name="C" dataDxfId="4147" dataCellStyle="Porcentaje">
      <calculatedColumnFormula array="1">IF($A4="",0%,_xlfn.XLOOKUP($A4,Tabla1[[#All],[ID]],Tabla1[[#All],[C]]))</calculatedColumnFormula>
    </tableColumn>
    <tableColumn id="10" xr3:uid="{3A7880A1-2EAE-4C68-83F9-15D5E276FE72}" name="N" dataDxfId="4146" dataCellStyle="Porcentaje">
      <calculatedColumnFormula array="1">IF($A4="",0%,_xlfn.XLOOKUP($A4,Tabla1[[#All],[ID]],Tabla1[[#All],[N]]))</calculatedColumnFormula>
    </tableColumn>
    <tableColumn id="11" xr3:uid="{32F2EC91-BFF7-47E3-AF2F-2345C4CBDF65}" name="N-NH4" dataDxfId="4145" dataCellStyle="Porcentaje">
      <calculatedColumnFormula array="1">IF($A4="",0%,(_xlfn.XLOOKUP($A4,Tabla1[[#All],[ID]],Tabla1[[#All],[N-NH4]])))</calculatedColumnFormula>
    </tableColumn>
    <tableColumn id="12" xr3:uid="{A6F8EF87-93D8-4FED-A204-B12423BB6A1E}" name="N-NO3" dataDxfId="4144" dataCellStyle="Porcentaje">
      <calculatedColumnFormula array="1">IF($A4="",0%,(_xlfn.XLOOKUP($A4,Tabla1[[#All],[ID]],Tabla1[[#All],[N-NO3]])))</calculatedColumnFormula>
    </tableColumn>
    <tableColumn id="13" xr3:uid="{420AAC98-E667-4207-B05B-5313F3970477}" name="N-org" dataDxfId="4143" dataCellStyle="Porcentaje">
      <calculatedColumnFormula array="1">IF($A4="",0%,(_xlfn.XLOOKUP($A4,Tabla1[[#All],[ID]],Tabla1[[#All],[N-org]])))</calculatedColumnFormula>
    </tableColumn>
    <tableColumn id="14" xr3:uid="{367A2103-44C0-4438-886D-51AC96A55B16}" name="N-ur" dataDxfId="4142" dataCellStyle="Porcentaje">
      <calculatedColumnFormula array="1">IF($A4="",0%,(_xlfn.XLOOKUP($A4,Tabla1[[#All],[ID]],Tabla1[[#All],[N-ur]])))</calculatedColumnFormula>
    </tableColumn>
    <tableColumn id="15" xr3:uid="{A6A1C4EF-3F82-43A2-8D12-D9AC88274F02}" name="P" dataDxfId="4141" dataCellStyle="Porcentaje">
      <calculatedColumnFormula array="1">IF($A4="",0%,(_xlfn.XLOOKUP($A4,Tabla1[[#All],[ID]],Tabla1[[#All],[P]])))</calculatedColumnFormula>
    </tableColumn>
    <tableColumn id="16" xr3:uid="{375455EA-3973-42DB-A899-30FFBF848CF3}" name="K" dataDxfId="4140" dataCellStyle="Porcentaje">
      <calculatedColumnFormula array="1">IF($A4="",0%,(_xlfn.XLOOKUP($A4,Tabla1[[#All],[ID]],Tabla1[[#All],[K]])))</calculatedColumnFormula>
    </tableColumn>
    <tableColumn id="17" xr3:uid="{D50DD668-DBAB-49AF-BD8F-21E9D6707970}" name="CaO" dataDxfId="4139" dataCellStyle="Porcentaje">
      <calculatedColumnFormula array="1">IF($A4="",0%,(_xlfn.XLOOKUP($A4,Tabla1[[#All],[ID]],Tabla1[[#All],[CaO]])))</calculatedColumnFormula>
    </tableColumn>
    <tableColumn id="18" xr3:uid="{6BBE24F0-6DAA-46BF-975B-64814653BB6E}" name="MgO" dataDxfId="4138" dataCellStyle="Porcentaje">
      <calculatedColumnFormula array="1">IF($A4="",0%,(_xlfn.XLOOKUP($A4,Tabla1[[#All],[ID]],Tabla1[[#All],[MgO]])))</calculatedColumnFormula>
    </tableColumn>
    <tableColumn id="19" xr3:uid="{773CE4F8-4305-4FA1-B955-5C772FF5EB12}" name="S" dataDxfId="4137" dataCellStyle="Porcentaje">
      <calculatedColumnFormula array="1">IF($A4="",0%,(_xlfn.XLOOKUP($A4,Tabla1[[#All],[ID]],Tabla1[[#All],[S]])))</calculatedColumnFormula>
    </tableColumn>
    <tableColumn id="20" xr3:uid="{96BFBCC9-25FC-41B9-A29C-C89CB09FCAAC}" name="B" dataDxfId="4136" dataCellStyle="Porcentaje">
      <calculatedColumnFormula array="1">IF($A4="",0%,(_xlfn.XLOOKUP($A4,Tabla1[[#All],[ID]],Tabla1[[#All],[B]])))</calculatedColumnFormula>
    </tableColumn>
    <tableColumn id="21" xr3:uid="{7A778C76-9E14-4B76-97C5-A2C38170F9AB}" name="Co" dataDxfId="4135" dataCellStyle="Porcentaje">
      <calculatedColumnFormula array="1">IF($A4="",0%,(_xlfn.XLOOKUP($A4,Tabla1[[#All],[ID]],Tabla1[[#All],[Co]])))</calculatedColumnFormula>
    </tableColumn>
    <tableColumn id="22" xr3:uid="{55DABF74-5F1B-48EA-B105-BE502CF5EA4C}" name="Cu" dataDxfId="4134" dataCellStyle="Porcentaje">
      <calculatedColumnFormula array="1">IF($A4="",0%,(_xlfn.XLOOKUP($A4,Tabla1[[#All],[ID]],Tabla1[[#All],[Cu]])))</calculatedColumnFormula>
    </tableColumn>
    <tableColumn id="23" xr3:uid="{ACA1E232-506D-448E-A885-574FF07D5B5B}" name="Fe" dataDxfId="4133" dataCellStyle="Porcentaje">
      <calculatedColumnFormula array="1">IF($A4="",0%,(_xlfn.XLOOKUP($A4,Tabla1[[#All],[ID]],Tabla1[[#All],[Fe]])))</calculatedColumnFormula>
    </tableColumn>
    <tableColumn id="24" xr3:uid="{7FDC2666-ED48-4756-BBC6-ACB8C81BB9A2}" name="Mn" dataDxfId="4132" dataCellStyle="Porcentaje">
      <calculatedColumnFormula array="1">IF($A4="",0%,(_xlfn.XLOOKUP($A4,Tabla1[[#All],[ID]],Tabla1[[#All],[Mn]])))</calculatedColumnFormula>
    </tableColumn>
    <tableColumn id="25" xr3:uid="{D9B42BAB-A8EE-4C79-A86A-671E837423E7}" name="Mo" dataDxfId="4131" dataCellStyle="Porcentaje">
      <calculatedColumnFormula array="1">IF($A4="",0%,(_xlfn.XLOOKUP($A4,Tabla1[[#All],[ID]],Tabla1[[#All],[Mo]])))</calculatedColumnFormula>
    </tableColumn>
    <tableColumn id="26" xr3:uid="{771261FC-C0D2-4EDA-ABDF-C47DCB95D4B1}" name="SiO2" dataDxfId="4130" dataCellStyle="Porcentaje">
      <calculatedColumnFormula array="1">IF($A4="",0%,(_xlfn.XLOOKUP($A4,Tabla1[[#All],[ID]],Tabla1[[#All],[SiO2]])))</calculatedColumnFormula>
    </tableColumn>
    <tableColumn id="27" xr3:uid="{0894DB4D-E4E3-4778-AB34-0A10D508BD54}" name="Zn" dataDxfId="4129" dataCellStyle="Porcentaje">
      <calculatedColumnFormula array="1">IF($A4="",0%,(_xlfn.XLOOKUP($A4,Tabla1[[#All],[ID]],Tabla1[[#All],[Zn]])))</calculatedColumnFormula>
    </tableColumn>
    <tableColumn id="28" xr3:uid="{8FD3B722-F3DB-47A1-B594-ADC278234C6C}" name="Na" dataDxfId="4128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CB6AF5F5-AAFE-43B9-A49A-4C4F1D091FB2}" name="Tabla238" displayName="Tabla238" ref="A3:W21" totalsRowShown="0" headerRowDxfId="4127" dataDxfId="4125" headerRowBorderDxfId="4126" tableBorderDxfId="4124" totalsRowBorderDxfId="4123" dataCellStyle="Porcentaje">
  <autoFilter ref="A3:W21" xr:uid="{62A12C63-74E9-484A-BEC8-31A82248B89B}"/>
  <tableColumns count="23">
    <tableColumn id="4" xr3:uid="{47E42163-428A-4AFF-8F44-B0C244203AE1}" name="MATERIA PRIMA" dataDxfId="4122"/>
    <tableColumn id="29" xr3:uid="{8B626C59-2601-4247-A9C6-4DC190F810C8}" name="CANTIDAD" dataDxfId="4121"/>
    <tableColumn id="5" xr3:uid="{0EF606A7-F9A6-44AE-97CF-4EB48B325EE2}" name="Q" dataDxfId="4120">
      <calculatedColumnFormula>IF(Tabla238[[#This Row],[CANTIDAD]]="",0%,Tabla238[[#This Row],[CANTIDAD]]/10)</calculatedColumnFormula>
    </tableColumn>
    <tableColumn id="9" xr3:uid="{CD3A2C12-4835-4029-823D-3A289BB205F9}" name="C" dataDxfId="4119" dataCellStyle="Porcentaje">
      <calculatedColumnFormula array="1">IF($A4="",0%,_xlfn.XLOOKUP($A4,Tabla1[[#All],[ID]],Tabla1[[#All],[C]]))</calculatedColumnFormula>
    </tableColumn>
    <tableColumn id="10" xr3:uid="{64C1B3E2-205D-4406-B612-9EC8B30815B2}" name="N" dataDxfId="4118" dataCellStyle="Porcentaje">
      <calculatedColumnFormula array="1">IF($A4="",0%,_xlfn.XLOOKUP($A4,Tabla1[[#All],[ID]],Tabla1[[#All],[N]]))</calculatedColumnFormula>
    </tableColumn>
    <tableColumn id="11" xr3:uid="{47AD4704-8895-4D0A-B7D5-DCB94A04C32B}" name="N-NH4" dataDxfId="4117" dataCellStyle="Porcentaje">
      <calculatedColumnFormula array="1">IF($A4="",0%,(_xlfn.XLOOKUP($A4,Tabla1[[#All],[ID]],Tabla1[[#All],[N-NH4]])))</calculatedColumnFormula>
    </tableColumn>
    <tableColumn id="12" xr3:uid="{CA67FE17-0AE8-44B5-9AFF-0931720A8C48}" name="N-NO3" dataDxfId="4116" dataCellStyle="Porcentaje">
      <calculatedColumnFormula array="1">IF($A4="",0%,(_xlfn.XLOOKUP($A4,Tabla1[[#All],[ID]],Tabla1[[#All],[N-NO3]])))</calculatedColumnFormula>
    </tableColumn>
    <tableColumn id="13" xr3:uid="{74171459-3B4D-4E79-9C86-93F04A375922}" name="N-org" dataDxfId="4115" dataCellStyle="Porcentaje">
      <calculatedColumnFormula array="1">IF($A4="",0%,(_xlfn.XLOOKUP($A4,Tabla1[[#All],[ID]],Tabla1[[#All],[N-org]])))</calculatedColumnFormula>
    </tableColumn>
    <tableColumn id="14" xr3:uid="{0EA1E82E-1661-4ABC-AB0D-DB4BFEDEB07D}" name="N-ur" dataDxfId="4114" dataCellStyle="Porcentaje">
      <calculatedColumnFormula array="1">IF($A4="",0%,(_xlfn.XLOOKUP($A4,Tabla1[[#All],[ID]],Tabla1[[#All],[N-ur]])))</calculatedColumnFormula>
    </tableColumn>
    <tableColumn id="15" xr3:uid="{75456520-CB70-44A1-84CF-24C2A561666A}" name="P" dataDxfId="4113" dataCellStyle="Porcentaje">
      <calculatedColumnFormula array="1">IF($A4="",0%,(_xlfn.XLOOKUP($A4,Tabla1[[#All],[ID]],Tabla1[[#All],[P]])))</calculatedColumnFormula>
    </tableColumn>
    <tableColumn id="16" xr3:uid="{F8FC0113-E748-4063-8B8D-E8BF377440B1}" name="K" dataDxfId="4112" dataCellStyle="Porcentaje">
      <calculatedColumnFormula array="1">IF($A4="",0%,(_xlfn.XLOOKUP($A4,Tabla1[[#All],[ID]],Tabla1[[#All],[K]])))</calculatedColumnFormula>
    </tableColumn>
    <tableColumn id="17" xr3:uid="{7F4ABCFF-DEA2-4A5C-BBC6-AA2122AEAF4A}" name="CaO" dataDxfId="4111" dataCellStyle="Porcentaje">
      <calculatedColumnFormula array="1">IF($A4="",0%,(_xlfn.XLOOKUP($A4,Tabla1[[#All],[ID]],Tabla1[[#All],[CaO]])))</calculatedColumnFormula>
    </tableColumn>
    <tableColumn id="18" xr3:uid="{A9297AD0-CD22-41D0-B1D6-87EB64FDFD2B}" name="MgO" dataDxfId="4110" dataCellStyle="Porcentaje">
      <calculatedColumnFormula array="1">IF($A4="",0%,(_xlfn.XLOOKUP($A4,Tabla1[[#All],[ID]],Tabla1[[#All],[MgO]])))</calculatedColumnFormula>
    </tableColumn>
    <tableColumn id="19" xr3:uid="{376DA6DD-DC15-4A6B-A3B0-CF9E0BFE7ED6}" name="S" dataDxfId="4109" dataCellStyle="Porcentaje">
      <calculatedColumnFormula array="1">IF($A4="",0%,(_xlfn.XLOOKUP($A4,Tabla1[[#All],[ID]],Tabla1[[#All],[S]])))</calculatedColumnFormula>
    </tableColumn>
    <tableColumn id="20" xr3:uid="{B0E3A4B8-1998-47F1-ACB4-B87866E1D001}" name="B" dataDxfId="4108" dataCellStyle="Porcentaje">
      <calculatedColumnFormula array="1">IF($A4="",0%,(_xlfn.XLOOKUP($A4,Tabla1[[#All],[ID]],Tabla1[[#All],[B]])))</calculatedColumnFormula>
    </tableColumn>
    <tableColumn id="21" xr3:uid="{19E45538-7A86-448D-83DD-FD07CC942E9B}" name="Co" dataDxfId="4107" dataCellStyle="Porcentaje">
      <calculatedColumnFormula array="1">IF($A4="",0%,(_xlfn.XLOOKUP($A4,Tabla1[[#All],[ID]],Tabla1[[#All],[Co]])))</calculatedColumnFormula>
    </tableColumn>
    <tableColumn id="22" xr3:uid="{27516849-592E-4D5C-B4DE-44C60B8FD003}" name="Cu" dataDxfId="4106" dataCellStyle="Porcentaje">
      <calculatedColumnFormula array="1">IF($A4="",0%,(_xlfn.XLOOKUP($A4,Tabla1[[#All],[ID]],Tabla1[[#All],[Cu]])))</calculatedColumnFormula>
    </tableColumn>
    <tableColumn id="23" xr3:uid="{2DCC22F5-5D4E-45C8-8BBA-102C1BC1DC07}" name="Fe" dataDxfId="4105" dataCellStyle="Porcentaje">
      <calculatedColumnFormula array="1">IF($A4="",0%,(_xlfn.XLOOKUP($A4,Tabla1[[#All],[ID]],Tabla1[[#All],[Fe]])))</calculatedColumnFormula>
    </tableColumn>
    <tableColumn id="24" xr3:uid="{78D92E28-84B6-4289-B4FF-A70D39BF2651}" name="Mn" dataDxfId="4104" dataCellStyle="Porcentaje">
      <calculatedColumnFormula array="1">IF($A4="",0%,(_xlfn.XLOOKUP($A4,Tabla1[[#All],[ID]],Tabla1[[#All],[Mn]])))</calculatedColumnFormula>
    </tableColumn>
    <tableColumn id="25" xr3:uid="{089AD496-1360-4341-8796-C519EEDD960A}" name="Mo" dataDxfId="4103" dataCellStyle="Porcentaje">
      <calculatedColumnFormula array="1">IF($A4="",0%,(_xlfn.XLOOKUP($A4,Tabla1[[#All],[ID]],Tabla1[[#All],[Mo]])))</calculatedColumnFormula>
    </tableColumn>
    <tableColumn id="26" xr3:uid="{9CF27D2C-34F9-4B12-9BD0-9BFAD0BA484A}" name="SiO2" dataDxfId="4102" dataCellStyle="Porcentaje">
      <calculatedColumnFormula array="1">IF($A4="",0%,(_xlfn.XLOOKUP($A4,Tabla1[[#All],[ID]],Tabla1[[#All],[SiO2]])))</calculatedColumnFormula>
    </tableColumn>
    <tableColumn id="27" xr3:uid="{62CF3A7B-4247-4A3D-B04A-1C9A19750B7F}" name="Zn" dataDxfId="4101" dataCellStyle="Porcentaje">
      <calculatedColumnFormula array="1">IF($A4="",0%,(_xlfn.XLOOKUP($A4,Tabla1[[#All],[ID]],Tabla1[[#All],[Zn]])))</calculatedColumnFormula>
    </tableColumn>
    <tableColumn id="28" xr3:uid="{F9D9DCEC-7958-4501-B329-34924B4E3437}" name="Na" dataDxfId="410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DF04F5DE-100D-4ED5-B327-BC4B524A6036}" name="Tabla239" displayName="Tabla239" ref="A3:W21" totalsRowShown="0" headerRowDxfId="4099" dataDxfId="4097" headerRowBorderDxfId="4098" tableBorderDxfId="4096" totalsRowBorderDxfId="4095" dataCellStyle="Porcentaje">
  <autoFilter ref="A3:W21" xr:uid="{62A12C63-74E9-484A-BEC8-31A82248B89B}"/>
  <tableColumns count="23">
    <tableColumn id="4" xr3:uid="{914084F3-3DF2-492C-92EE-7AD0A0E72A74}" name="MATERIA PRIMA" dataDxfId="4094"/>
    <tableColumn id="29" xr3:uid="{E5DAD7C4-1D19-40C0-A90A-4D8F1F6110A0}" name="CANTIDAD" dataDxfId="4093"/>
    <tableColumn id="5" xr3:uid="{BDC8EF9D-56BE-4550-883E-131EEB5B66A1}" name="Q" dataDxfId="4092">
      <calculatedColumnFormula>IF(Tabla239[[#This Row],[CANTIDAD]]="",0%,Tabla239[[#This Row],[CANTIDAD]]/10)</calculatedColumnFormula>
    </tableColumn>
    <tableColumn id="9" xr3:uid="{37A6FF78-9CF6-4FFF-B83A-2251A2BD29A0}" name="C" dataDxfId="4091" dataCellStyle="Porcentaje">
      <calculatedColumnFormula array="1">IF($A4="",0%,_xlfn.XLOOKUP($A4,Tabla1[[#All],[ID]],Tabla1[[#All],[C]]))</calculatedColumnFormula>
    </tableColumn>
    <tableColumn id="10" xr3:uid="{AFC5ECBC-5B7F-453A-8927-65982E7FAAA9}" name="N" dataDxfId="4090" dataCellStyle="Porcentaje">
      <calculatedColumnFormula array="1">IF($A4="",0%,_xlfn.XLOOKUP($A4,Tabla1[[#All],[ID]],Tabla1[[#All],[N]]))</calculatedColumnFormula>
    </tableColumn>
    <tableColumn id="11" xr3:uid="{89078386-BE74-4D8C-A67B-1AF0A7616F3E}" name="N-NH4" dataDxfId="4089" dataCellStyle="Porcentaje">
      <calculatedColumnFormula array="1">IF($A4="",0%,(_xlfn.XLOOKUP($A4,Tabla1[[#All],[ID]],Tabla1[[#All],[N-NH4]])))</calculatedColumnFormula>
    </tableColumn>
    <tableColumn id="12" xr3:uid="{91C65F6D-196E-45D7-9365-96424368DAD5}" name="N-NO3" dataDxfId="4088" dataCellStyle="Porcentaje">
      <calculatedColumnFormula array="1">IF($A4="",0%,(_xlfn.XLOOKUP($A4,Tabla1[[#All],[ID]],Tabla1[[#All],[N-NO3]])))</calculatedColumnFormula>
    </tableColumn>
    <tableColumn id="13" xr3:uid="{15BE37DF-6CDD-45B6-A014-B3C0AFA98F2D}" name="N-org" dataDxfId="4087" dataCellStyle="Porcentaje">
      <calculatedColumnFormula array="1">IF($A4="",0%,(_xlfn.XLOOKUP($A4,Tabla1[[#All],[ID]],Tabla1[[#All],[N-org]])))</calculatedColumnFormula>
    </tableColumn>
    <tableColumn id="14" xr3:uid="{9423D874-1888-4369-88F2-F0DFAD0E202A}" name="N-ur" dataDxfId="4086" dataCellStyle="Porcentaje">
      <calculatedColumnFormula array="1">IF($A4="",0%,(_xlfn.XLOOKUP($A4,Tabla1[[#All],[ID]],Tabla1[[#All],[N-ur]])))</calculatedColumnFormula>
    </tableColumn>
    <tableColumn id="15" xr3:uid="{DEF73DD1-F579-4104-84C6-E6CC5A1FFADE}" name="P" dataDxfId="4085" dataCellStyle="Porcentaje">
      <calculatedColumnFormula array="1">IF($A4="",0%,(_xlfn.XLOOKUP($A4,Tabla1[[#All],[ID]],Tabla1[[#All],[P]])))</calculatedColumnFormula>
    </tableColumn>
    <tableColumn id="16" xr3:uid="{6A328EF9-5EF4-4A59-8132-A53218174939}" name="K" dataDxfId="4084" dataCellStyle="Porcentaje">
      <calculatedColumnFormula array="1">IF($A4="",0%,(_xlfn.XLOOKUP($A4,Tabla1[[#All],[ID]],Tabla1[[#All],[K]])))</calculatedColumnFormula>
    </tableColumn>
    <tableColumn id="17" xr3:uid="{96AA8646-F05D-445E-AFB5-CD1535D94CCE}" name="CaO" dataDxfId="4083" dataCellStyle="Porcentaje">
      <calculatedColumnFormula array="1">IF($A4="",0%,(_xlfn.XLOOKUP($A4,Tabla1[[#All],[ID]],Tabla1[[#All],[CaO]])))</calculatedColumnFormula>
    </tableColumn>
    <tableColumn id="18" xr3:uid="{B64BFCDF-D137-4D68-B16C-39D450F6C937}" name="MgO" dataDxfId="4082" dataCellStyle="Porcentaje">
      <calculatedColumnFormula array="1">IF($A4="",0%,(_xlfn.XLOOKUP($A4,Tabla1[[#All],[ID]],Tabla1[[#All],[MgO]])))</calculatedColumnFormula>
    </tableColumn>
    <tableColumn id="19" xr3:uid="{0B3D0C92-A414-4C4C-97E5-83D978EE7890}" name="S" dataDxfId="4081" dataCellStyle="Porcentaje">
      <calculatedColumnFormula array="1">IF($A4="",0%,(_xlfn.XLOOKUP($A4,Tabla1[[#All],[ID]],Tabla1[[#All],[S]])))</calculatedColumnFormula>
    </tableColumn>
    <tableColumn id="20" xr3:uid="{C76C8E1E-146E-42C3-8DCA-DE9B8D5ACF27}" name="B" dataDxfId="4080" dataCellStyle="Porcentaje">
      <calculatedColumnFormula array="1">IF($A4="",0%,(_xlfn.XLOOKUP($A4,Tabla1[[#All],[ID]],Tabla1[[#All],[B]])))</calculatedColumnFormula>
    </tableColumn>
    <tableColumn id="21" xr3:uid="{6DD871A1-DA91-4983-A115-C913938EE1F5}" name="Co" dataDxfId="4079" dataCellStyle="Porcentaje">
      <calculatedColumnFormula array="1">IF($A4="",0%,(_xlfn.XLOOKUP($A4,Tabla1[[#All],[ID]],Tabla1[[#All],[Co]])))</calculatedColumnFormula>
    </tableColumn>
    <tableColumn id="22" xr3:uid="{94BC6F92-8615-4C3D-8DA5-E8D3EA99E28F}" name="Cu" dataDxfId="4078" dataCellStyle="Porcentaje">
      <calculatedColumnFormula array="1">IF($A4="",0%,(_xlfn.XLOOKUP($A4,Tabla1[[#All],[ID]],Tabla1[[#All],[Cu]])))</calculatedColumnFormula>
    </tableColumn>
    <tableColumn id="23" xr3:uid="{B733450F-FC81-4FBC-B1FC-6361D9A419E5}" name="Fe" dataDxfId="4077" dataCellStyle="Porcentaje">
      <calculatedColumnFormula array="1">IF($A4="",0%,(_xlfn.XLOOKUP($A4,Tabla1[[#All],[ID]],Tabla1[[#All],[Fe]])))</calculatedColumnFormula>
    </tableColumn>
    <tableColumn id="24" xr3:uid="{ACE4EF60-B96A-4882-8C02-14FFF72C6560}" name="Mn" dataDxfId="4076" dataCellStyle="Porcentaje">
      <calculatedColumnFormula array="1">IF($A4="",0%,(_xlfn.XLOOKUP($A4,Tabla1[[#All],[ID]],Tabla1[[#All],[Mn]])))</calculatedColumnFormula>
    </tableColumn>
    <tableColumn id="25" xr3:uid="{59DC9CFE-365F-4A76-9628-62D5143EEE08}" name="Mo" dataDxfId="4075" dataCellStyle="Porcentaje">
      <calculatedColumnFormula array="1">IF($A4="",0%,(_xlfn.XLOOKUP($A4,Tabla1[[#All],[ID]],Tabla1[[#All],[Mo]])))</calculatedColumnFormula>
    </tableColumn>
    <tableColumn id="26" xr3:uid="{6A1158F4-5FE8-4E5B-B629-D52BB9EFE9B8}" name="SiO2" dataDxfId="4074" dataCellStyle="Porcentaje">
      <calculatedColumnFormula array="1">IF($A4="",0%,(_xlfn.XLOOKUP($A4,Tabla1[[#All],[ID]],Tabla1[[#All],[SiO2]])))</calculatedColumnFormula>
    </tableColumn>
    <tableColumn id="27" xr3:uid="{36418173-BCC2-4397-B91B-1023C22E4563}" name="Zn" dataDxfId="4073" dataCellStyle="Porcentaje">
      <calculatedColumnFormula array="1">IF($A4="",0%,(_xlfn.XLOOKUP($A4,Tabla1[[#All],[ID]],Tabla1[[#All],[Zn]])))</calculatedColumnFormula>
    </tableColumn>
    <tableColumn id="28" xr3:uid="{2BE9E98A-927D-49A6-B5FD-C06144927AB3}" name="Na" dataDxfId="407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38B2C752-3F45-4D52-8BC8-77C5CA24E9AC}" name="Tabla240" displayName="Tabla240" ref="A3:W21" totalsRowShown="0" headerRowDxfId="4071" dataDxfId="4069" headerRowBorderDxfId="4070" tableBorderDxfId="4068" totalsRowBorderDxfId="4067" dataCellStyle="Porcentaje">
  <autoFilter ref="A3:W21" xr:uid="{62A12C63-74E9-484A-BEC8-31A82248B89B}"/>
  <tableColumns count="23">
    <tableColumn id="4" xr3:uid="{DCB302B1-1759-44D8-9065-864073D94664}" name="MATERIA PRIMA" dataDxfId="4066"/>
    <tableColumn id="29" xr3:uid="{674A1203-2C50-452E-8601-F2E322D13225}" name="CANTIDAD" dataDxfId="4065"/>
    <tableColumn id="5" xr3:uid="{B6D047BD-79BA-4AB7-90BA-487F321611C0}" name="Q" dataDxfId="4064">
      <calculatedColumnFormula>IF(Tabla240[[#This Row],[CANTIDAD]]="",0%,Tabla240[[#This Row],[CANTIDAD]]/10)</calculatedColumnFormula>
    </tableColumn>
    <tableColumn id="9" xr3:uid="{4B450695-3543-455E-98A7-D423DD8CB16D}" name="C" dataDxfId="4063" dataCellStyle="Porcentaje">
      <calculatedColumnFormula array="1">IF($A4="",0%,_xlfn.XLOOKUP($A4,Tabla1[[#All],[ID]],Tabla1[[#All],[C]]))</calculatedColumnFormula>
    </tableColumn>
    <tableColumn id="10" xr3:uid="{61490F46-E772-471D-B39B-11ECAFF40C45}" name="N" dataDxfId="4062" dataCellStyle="Porcentaje">
      <calculatedColumnFormula array="1">IF($A4="",0%,_xlfn.XLOOKUP($A4,Tabla1[[#All],[ID]],Tabla1[[#All],[N]]))</calculatedColumnFormula>
    </tableColumn>
    <tableColumn id="11" xr3:uid="{2E951DF8-A59B-444A-933E-6225DC7B2ABA}" name="N-NH4" dataDxfId="4061" dataCellStyle="Porcentaje">
      <calculatedColumnFormula array="1">IF($A4="",0%,(_xlfn.XLOOKUP($A4,Tabla1[[#All],[ID]],Tabla1[[#All],[N-NH4]])))</calculatedColumnFormula>
    </tableColumn>
    <tableColumn id="12" xr3:uid="{24362B07-6587-44B5-9A20-DFE33884FEC5}" name="N-NO3" dataDxfId="4060" dataCellStyle="Porcentaje">
      <calculatedColumnFormula array="1">IF($A4="",0%,(_xlfn.XLOOKUP($A4,Tabla1[[#All],[ID]],Tabla1[[#All],[N-NO3]])))</calculatedColumnFormula>
    </tableColumn>
    <tableColumn id="13" xr3:uid="{2D6DE5CC-C9F4-4796-BF88-BE5A5BAB4EF1}" name="N-org" dataDxfId="4059" dataCellStyle="Porcentaje">
      <calculatedColumnFormula array="1">IF($A4="",0%,(_xlfn.XLOOKUP($A4,Tabla1[[#All],[ID]],Tabla1[[#All],[N-org]])))</calculatedColumnFormula>
    </tableColumn>
    <tableColumn id="14" xr3:uid="{7FA52A90-B1D4-42F3-945C-BC4CB927B1BE}" name="N-ur" dataDxfId="4058" dataCellStyle="Porcentaje">
      <calculatedColumnFormula array="1">IF($A4="",0%,(_xlfn.XLOOKUP($A4,Tabla1[[#All],[ID]],Tabla1[[#All],[N-ur]])))</calculatedColumnFormula>
    </tableColumn>
    <tableColumn id="15" xr3:uid="{884C7705-B506-4EC7-83CD-4ADEE8420E3C}" name="P" dataDxfId="4057" dataCellStyle="Porcentaje">
      <calculatedColumnFormula array="1">IF($A4="",0%,(_xlfn.XLOOKUP($A4,Tabla1[[#All],[ID]],Tabla1[[#All],[P]])))</calculatedColumnFormula>
    </tableColumn>
    <tableColumn id="16" xr3:uid="{C1715889-5FC7-400A-A2DF-F6AB6D3E4148}" name="K" dataDxfId="4056" dataCellStyle="Porcentaje">
      <calculatedColumnFormula array="1">IF($A4="",0%,(_xlfn.XLOOKUP($A4,Tabla1[[#All],[ID]],Tabla1[[#All],[K]])))</calculatedColumnFormula>
    </tableColumn>
    <tableColumn id="17" xr3:uid="{C5C8DEB0-D2D0-496C-A367-D6887812629A}" name="CaO" dataDxfId="4055" dataCellStyle="Porcentaje">
      <calculatedColumnFormula array="1">IF($A4="",0%,(_xlfn.XLOOKUP($A4,Tabla1[[#All],[ID]],Tabla1[[#All],[CaO]])))</calculatedColumnFormula>
    </tableColumn>
    <tableColumn id="18" xr3:uid="{9E72DB54-F2B8-4B75-B46E-49C7A0AB0BF2}" name="MgO" dataDxfId="4054" dataCellStyle="Porcentaje">
      <calculatedColumnFormula array="1">IF($A4="",0%,(_xlfn.XLOOKUP($A4,Tabla1[[#All],[ID]],Tabla1[[#All],[MgO]])))</calculatedColumnFormula>
    </tableColumn>
    <tableColumn id="19" xr3:uid="{4C08A3B5-C65A-4044-AC79-F2375B7ADA94}" name="S" dataDxfId="4053" dataCellStyle="Porcentaje">
      <calculatedColumnFormula array="1">IF($A4="",0%,(_xlfn.XLOOKUP($A4,Tabla1[[#All],[ID]],Tabla1[[#All],[S]])))</calculatedColumnFormula>
    </tableColumn>
    <tableColumn id="20" xr3:uid="{F60FE5C6-6976-4553-BD9E-95717BEE9B18}" name="B" dataDxfId="4052" dataCellStyle="Porcentaje">
      <calculatedColumnFormula array="1">IF($A4="",0%,(_xlfn.XLOOKUP($A4,Tabla1[[#All],[ID]],Tabla1[[#All],[B]])))</calculatedColumnFormula>
    </tableColumn>
    <tableColumn id="21" xr3:uid="{5E5B3258-FF04-48B3-86C3-25B6ABD5C26F}" name="Co" dataDxfId="4051" dataCellStyle="Porcentaje">
      <calculatedColumnFormula array="1">IF($A4="",0%,(_xlfn.XLOOKUP($A4,Tabla1[[#All],[ID]],Tabla1[[#All],[Co]])))</calculatedColumnFormula>
    </tableColumn>
    <tableColumn id="22" xr3:uid="{28FB74A3-739C-418D-BCB0-4D8FCBB9CA62}" name="Cu" dataDxfId="4050" dataCellStyle="Porcentaje">
      <calculatedColumnFormula array="1">IF($A4="",0%,(_xlfn.XLOOKUP($A4,Tabla1[[#All],[ID]],Tabla1[[#All],[Cu]])))</calculatedColumnFormula>
    </tableColumn>
    <tableColumn id="23" xr3:uid="{52138A2F-2522-406E-B452-058EEF28A3DD}" name="Fe" dataDxfId="4049" dataCellStyle="Porcentaje">
      <calculatedColumnFormula array="1">IF($A4="",0%,(_xlfn.XLOOKUP($A4,Tabla1[[#All],[ID]],Tabla1[[#All],[Fe]])))</calculatedColumnFormula>
    </tableColumn>
    <tableColumn id="24" xr3:uid="{80053F51-67E8-42FA-A10E-DA60BB530357}" name="Mn" dataDxfId="4048" dataCellStyle="Porcentaje">
      <calculatedColumnFormula array="1">IF($A4="",0%,(_xlfn.XLOOKUP($A4,Tabla1[[#All],[ID]],Tabla1[[#All],[Mn]])))</calculatedColumnFormula>
    </tableColumn>
    <tableColumn id="25" xr3:uid="{27611F9C-F4C4-4CC8-B8C4-0C2DA9AFBA6C}" name="Mo" dataDxfId="4047" dataCellStyle="Porcentaje">
      <calculatedColumnFormula array="1">IF($A4="",0%,(_xlfn.XLOOKUP($A4,Tabla1[[#All],[ID]],Tabla1[[#All],[Mo]])))</calculatedColumnFormula>
    </tableColumn>
    <tableColumn id="26" xr3:uid="{C1ADFA39-581F-4F93-81E2-6BBF8E735BF8}" name="SiO2" dataDxfId="4046" dataCellStyle="Porcentaje">
      <calculatedColumnFormula array="1">IF($A4="",0%,(_xlfn.XLOOKUP($A4,Tabla1[[#All],[ID]],Tabla1[[#All],[SiO2]])))</calculatedColumnFormula>
    </tableColumn>
    <tableColumn id="27" xr3:uid="{869D94E9-689D-4BEB-B521-8B32D84951D0}" name="Zn" dataDxfId="4045" dataCellStyle="Porcentaje">
      <calculatedColumnFormula array="1">IF($A4="",0%,(_xlfn.XLOOKUP($A4,Tabla1[[#All],[ID]],Tabla1[[#All],[Zn]])))</calculatedColumnFormula>
    </tableColumn>
    <tableColumn id="28" xr3:uid="{C44395A6-370C-439B-A34F-558049321EAC}" name="Na" dataDxfId="4044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9CD846A5-0B49-43DB-82B3-1F2A7DE269BE}" name="Tabla241" displayName="Tabla241" ref="A3:W21" totalsRowShown="0" headerRowDxfId="4043" dataDxfId="4041" headerRowBorderDxfId="4042" tableBorderDxfId="4040" totalsRowBorderDxfId="4039" dataCellStyle="Porcentaje">
  <autoFilter ref="A3:W21" xr:uid="{62A12C63-74E9-484A-BEC8-31A82248B89B}"/>
  <tableColumns count="23">
    <tableColumn id="4" xr3:uid="{24195A24-6EC4-4BAA-AA26-0F026DAC4CC5}" name="MATERIA PRIMA" dataDxfId="4038"/>
    <tableColumn id="29" xr3:uid="{EA3BE792-5A32-40D3-A75C-DF1292C7A43B}" name="CANTIDAD" dataDxfId="4037"/>
    <tableColumn id="5" xr3:uid="{CA1B6D35-891D-449D-B6F8-B19A1C2409FF}" name="Q" dataDxfId="4036">
      <calculatedColumnFormula>IF(Tabla241[[#This Row],[CANTIDAD]]="",0%,Tabla241[[#This Row],[CANTIDAD]]/10)</calculatedColumnFormula>
    </tableColumn>
    <tableColumn id="9" xr3:uid="{5AE1F042-EF26-49AF-947F-B2A0F4E6F78C}" name="C" dataDxfId="4035" dataCellStyle="Porcentaje">
      <calculatedColumnFormula array="1">IF($A4="",0%,_xlfn.XLOOKUP($A4,Tabla1[[#All],[ID]],Tabla1[[#All],[C]]))</calculatedColumnFormula>
    </tableColumn>
    <tableColumn id="10" xr3:uid="{B386E866-DE2A-4D5E-950B-C8D2359C0769}" name="N" dataDxfId="4034" dataCellStyle="Porcentaje">
      <calculatedColumnFormula array="1">IF($A4="",0%,_xlfn.XLOOKUP($A4,Tabla1[[#All],[ID]],Tabla1[[#All],[N]]))</calculatedColumnFormula>
    </tableColumn>
    <tableColumn id="11" xr3:uid="{F13491C3-B1AA-4FCF-9EBC-143306EF0139}" name="N-NH4" dataDxfId="4033" dataCellStyle="Porcentaje">
      <calculatedColumnFormula array="1">IF($A4="",0%,(_xlfn.XLOOKUP($A4,Tabla1[[#All],[ID]],Tabla1[[#All],[N-NH4]])))</calculatedColumnFormula>
    </tableColumn>
    <tableColumn id="12" xr3:uid="{5E76CB14-776D-4777-B895-4145C9F3C6DC}" name="N-NO3" dataDxfId="4032" dataCellStyle="Porcentaje">
      <calculatedColumnFormula array="1">IF($A4="",0%,(_xlfn.XLOOKUP($A4,Tabla1[[#All],[ID]],Tabla1[[#All],[N-NO3]])))</calculatedColumnFormula>
    </tableColumn>
    <tableColumn id="13" xr3:uid="{35B56209-AEAC-4E47-A3B7-E9CBCEB79230}" name="N-org" dataDxfId="4031" dataCellStyle="Porcentaje">
      <calculatedColumnFormula array="1">IF($A4="",0%,(_xlfn.XLOOKUP($A4,Tabla1[[#All],[ID]],Tabla1[[#All],[N-org]])))</calculatedColumnFormula>
    </tableColumn>
    <tableColumn id="14" xr3:uid="{2E20C4AE-23F8-4A59-8F8C-5C24316A4526}" name="N-ur" dataDxfId="4030" dataCellStyle="Porcentaje">
      <calculatedColumnFormula array="1">IF($A4="",0%,(_xlfn.XLOOKUP($A4,Tabla1[[#All],[ID]],Tabla1[[#All],[N-ur]])))</calculatedColumnFormula>
    </tableColumn>
    <tableColumn id="15" xr3:uid="{5B51EFD6-5D0B-4228-A296-78A7FA5DD7B8}" name="P" dataDxfId="4029" dataCellStyle="Porcentaje">
      <calculatedColumnFormula array="1">IF($A4="",0%,(_xlfn.XLOOKUP($A4,Tabla1[[#All],[ID]],Tabla1[[#All],[P]])))</calculatedColumnFormula>
    </tableColumn>
    <tableColumn id="16" xr3:uid="{1BAAEE7C-FB67-46AC-8D2B-059195460D1E}" name="K" dataDxfId="4028" dataCellStyle="Porcentaje">
      <calculatedColumnFormula array="1">IF($A4="",0%,(_xlfn.XLOOKUP($A4,Tabla1[[#All],[ID]],Tabla1[[#All],[K]])))</calculatedColumnFormula>
    </tableColumn>
    <tableColumn id="17" xr3:uid="{53B36F25-E900-4545-B9D7-403749CA940D}" name="CaO" dataDxfId="4027" dataCellStyle="Porcentaje">
      <calculatedColumnFormula array="1">IF($A4="",0%,(_xlfn.XLOOKUP($A4,Tabla1[[#All],[ID]],Tabla1[[#All],[CaO]])))</calculatedColumnFormula>
    </tableColumn>
    <tableColumn id="18" xr3:uid="{AF2C600E-0766-4782-A860-28842B2A0DC9}" name="MgO" dataDxfId="4026" dataCellStyle="Porcentaje">
      <calculatedColumnFormula array="1">IF($A4="",0%,(_xlfn.XLOOKUP($A4,Tabla1[[#All],[ID]],Tabla1[[#All],[MgO]])))</calculatedColumnFormula>
    </tableColumn>
    <tableColumn id="19" xr3:uid="{3D433B1A-39A1-4E58-876B-728DF09446EA}" name="S" dataDxfId="4025" dataCellStyle="Porcentaje">
      <calculatedColumnFormula array="1">IF($A4="",0%,(_xlfn.XLOOKUP($A4,Tabla1[[#All],[ID]],Tabla1[[#All],[S]])))</calculatedColumnFormula>
    </tableColumn>
    <tableColumn id="20" xr3:uid="{3DCBFAAC-1FCB-45F9-9D8F-EDD3E7E0BF54}" name="B" dataDxfId="4024" dataCellStyle="Porcentaje">
      <calculatedColumnFormula array="1">IF($A4="",0%,(_xlfn.XLOOKUP($A4,Tabla1[[#All],[ID]],Tabla1[[#All],[B]])))</calculatedColumnFormula>
    </tableColumn>
    <tableColumn id="21" xr3:uid="{0160C048-4817-475F-9B95-3EBE714DD010}" name="Co" dataDxfId="4023" dataCellStyle="Porcentaje">
      <calculatedColumnFormula array="1">IF($A4="",0%,(_xlfn.XLOOKUP($A4,Tabla1[[#All],[ID]],Tabla1[[#All],[Co]])))</calculatedColumnFormula>
    </tableColumn>
    <tableColumn id="22" xr3:uid="{2508B38C-BCC7-4475-907B-EE4A589DB062}" name="Cu" dataDxfId="4022" dataCellStyle="Porcentaje">
      <calculatedColumnFormula array="1">IF($A4="",0%,(_xlfn.XLOOKUP($A4,Tabla1[[#All],[ID]],Tabla1[[#All],[Cu]])))</calculatedColumnFormula>
    </tableColumn>
    <tableColumn id="23" xr3:uid="{0EB253DA-ECC7-4193-B09C-4AF3F3D193DD}" name="Fe" dataDxfId="4021" dataCellStyle="Porcentaje">
      <calculatedColumnFormula array="1">IF($A4="",0%,(_xlfn.XLOOKUP($A4,Tabla1[[#All],[ID]],Tabla1[[#All],[Fe]])))</calculatedColumnFormula>
    </tableColumn>
    <tableColumn id="24" xr3:uid="{E353BA02-78F8-4416-89F5-C32015BFA4BE}" name="Mn" dataDxfId="4020" dataCellStyle="Porcentaje">
      <calculatedColumnFormula array="1">IF($A4="",0%,(_xlfn.XLOOKUP($A4,Tabla1[[#All],[ID]],Tabla1[[#All],[Mn]])))</calculatedColumnFormula>
    </tableColumn>
    <tableColumn id="25" xr3:uid="{80C9E4A5-04DF-423D-96AC-0609C576B315}" name="Mo" dataDxfId="4019" dataCellStyle="Porcentaje">
      <calculatedColumnFormula array="1">IF($A4="",0%,(_xlfn.XLOOKUP($A4,Tabla1[[#All],[ID]],Tabla1[[#All],[Mo]])))</calculatedColumnFormula>
    </tableColumn>
    <tableColumn id="26" xr3:uid="{FDF43A95-2300-450B-A46F-E88EB0A04B80}" name="SiO2" dataDxfId="4018" dataCellStyle="Porcentaje">
      <calculatedColumnFormula array="1">IF($A4="",0%,(_xlfn.XLOOKUP($A4,Tabla1[[#All],[ID]],Tabla1[[#All],[SiO2]])))</calculatedColumnFormula>
    </tableColumn>
    <tableColumn id="27" xr3:uid="{691FBE39-B61E-4A20-8882-B9F5D77C03E9}" name="Zn" dataDxfId="4017" dataCellStyle="Porcentaje">
      <calculatedColumnFormula array="1">IF($A4="",0%,(_xlfn.XLOOKUP($A4,Tabla1[[#All],[ID]],Tabla1[[#All],[Zn]])))</calculatedColumnFormula>
    </tableColumn>
    <tableColumn id="28" xr3:uid="{681D0C4B-324F-45D4-A97B-A50A66718359}" name="Na" dataDxfId="4016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95147F8D-EEEA-441F-8BEF-7FE3B5C46882}" name="Tabla242" displayName="Tabla242" ref="A3:W21" totalsRowShown="0" headerRowDxfId="4015" dataDxfId="4013" headerRowBorderDxfId="4014" tableBorderDxfId="4012" totalsRowBorderDxfId="4011" dataCellStyle="Porcentaje">
  <autoFilter ref="A3:W21" xr:uid="{62A12C63-74E9-484A-BEC8-31A82248B89B}"/>
  <tableColumns count="23">
    <tableColumn id="4" xr3:uid="{FD6E4475-4D62-4D4B-80B1-3C3AB94CFA0F}" name="MATERIA PRIMA" dataDxfId="4010"/>
    <tableColumn id="29" xr3:uid="{C83A8B1D-2355-46FB-A4A8-FD2EF002E15A}" name="CANTIDAD" dataDxfId="4009"/>
    <tableColumn id="5" xr3:uid="{38076B4F-20CB-4F0C-916F-AB0A8231A23C}" name="Q" dataDxfId="4008">
      <calculatedColumnFormula>IF(Tabla242[[#This Row],[CANTIDAD]]="",0%,Tabla242[[#This Row],[CANTIDAD]]/10)</calculatedColumnFormula>
    </tableColumn>
    <tableColumn id="9" xr3:uid="{14297634-ADD6-47F4-A29D-C8202E785393}" name="C" dataDxfId="4007" dataCellStyle="Porcentaje">
      <calculatedColumnFormula array="1">IF($A4="",0%,_xlfn.XLOOKUP($A4,Tabla1[[#All],[ID]],Tabla1[[#All],[C]]))</calculatedColumnFormula>
    </tableColumn>
    <tableColumn id="10" xr3:uid="{498517F3-3C52-47B9-BCDC-E0560E4D356F}" name="N" dataDxfId="4006" dataCellStyle="Porcentaje">
      <calculatedColumnFormula array="1">IF($A4="",0%,_xlfn.XLOOKUP($A4,Tabla1[[#All],[ID]],Tabla1[[#All],[N]]))</calculatedColumnFormula>
    </tableColumn>
    <tableColumn id="11" xr3:uid="{952863F8-9A73-4D29-8D8F-7B57DE597A14}" name="N-NH4" dataDxfId="4005" dataCellStyle="Porcentaje">
      <calculatedColumnFormula array="1">IF($A4="",0%,(_xlfn.XLOOKUP($A4,Tabla1[[#All],[ID]],Tabla1[[#All],[N-NH4]])))</calculatedColumnFormula>
    </tableColumn>
    <tableColumn id="12" xr3:uid="{EDA34717-AEE2-4787-A1CD-4E5DEEF159E9}" name="N-NO3" dataDxfId="4004" dataCellStyle="Porcentaje">
      <calculatedColumnFormula array="1">IF($A4="",0%,(_xlfn.XLOOKUP($A4,Tabla1[[#All],[ID]],Tabla1[[#All],[N-NO3]])))</calculatedColumnFormula>
    </tableColumn>
    <tableColumn id="13" xr3:uid="{57B32F19-EFC0-4BF6-96E6-923207A4C091}" name="N-org" dataDxfId="4003" dataCellStyle="Porcentaje">
      <calculatedColumnFormula array="1">IF($A4="",0%,(_xlfn.XLOOKUP($A4,Tabla1[[#All],[ID]],Tabla1[[#All],[N-org]])))</calculatedColumnFormula>
    </tableColumn>
    <tableColumn id="14" xr3:uid="{7621BCFA-AB08-4922-A386-339064301B13}" name="N-ur" dataDxfId="4002" dataCellStyle="Porcentaje">
      <calculatedColumnFormula array="1">IF($A4="",0%,(_xlfn.XLOOKUP($A4,Tabla1[[#All],[ID]],Tabla1[[#All],[N-ur]])))</calculatedColumnFormula>
    </tableColumn>
    <tableColumn id="15" xr3:uid="{45854F36-CCE0-476F-8CDC-F3EDDEB13642}" name="P" dataDxfId="4001" dataCellStyle="Porcentaje">
      <calculatedColumnFormula array="1">IF($A4="",0%,(_xlfn.XLOOKUP($A4,Tabla1[[#All],[ID]],Tabla1[[#All],[P]])))</calculatedColumnFormula>
    </tableColumn>
    <tableColumn id="16" xr3:uid="{B6722FD9-9564-43FF-B057-7F8C733BDBC3}" name="K" dataDxfId="4000" dataCellStyle="Porcentaje">
      <calculatedColumnFormula array="1">IF($A4="",0%,(_xlfn.XLOOKUP($A4,Tabla1[[#All],[ID]],Tabla1[[#All],[K]])))</calculatedColumnFormula>
    </tableColumn>
    <tableColumn id="17" xr3:uid="{156EF726-9DBE-4F27-B954-50141450CC45}" name="CaO" dataDxfId="3999" dataCellStyle="Porcentaje">
      <calculatedColumnFormula array="1">IF($A4="",0%,(_xlfn.XLOOKUP($A4,Tabla1[[#All],[ID]],Tabla1[[#All],[CaO]])))</calculatedColumnFormula>
    </tableColumn>
    <tableColumn id="18" xr3:uid="{CA8BD3DA-2442-4F6A-8002-D8F6C86BCA4F}" name="MgO" dataDxfId="3998" dataCellStyle="Porcentaje">
      <calculatedColumnFormula array="1">IF($A4="",0%,(_xlfn.XLOOKUP($A4,Tabla1[[#All],[ID]],Tabla1[[#All],[MgO]])))</calculatedColumnFormula>
    </tableColumn>
    <tableColumn id="19" xr3:uid="{B02033F6-F877-40D3-ADC9-A5F6C51FD9B9}" name="S" dataDxfId="3997" dataCellStyle="Porcentaje">
      <calculatedColumnFormula array="1">IF($A4="",0%,(_xlfn.XLOOKUP($A4,Tabla1[[#All],[ID]],Tabla1[[#All],[S]])))</calculatedColumnFormula>
    </tableColumn>
    <tableColumn id="20" xr3:uid="{AF2555A7-E5C3-442E-BC9F-6AFFB1C6C20E}" name="B" dataDxfId="3996" dataCellStyle="Porcentaje">
      <calculatedColumnFormula array="1">IF($A4="",0%,(_xlfn.XLOOKUP($A4,Tabla1[[#All],[ID]],Tabla1[[#All],[B]])))</calculatedColumnFormula>
    </tableColumn>
    <tableColumn id="21" xr3:uid="{3DAC8707-A07C-4A04-8966-A57D2CECC77D}" name="Co" dataDxfId="3995" dataCellStyle="Porcentaje">
      <calculatedColumnFormula array="1">IF($A4="",0%,(_xlfn.XLOOKUP($A4,Tabla1[[#All],[ID]],Tabla1[[#All],[Co]])))</calculatedColumnFormula>
    </tableColumn>
    <tableColumn id="22" xr3:uid="{A92FBF02-6E91-43F6-8413-FEDB76E909F4}" name="Cu" dataDxfId="3994" dataCellStyle="Porcentaje">
      <calculatedColumnFormula array="1">IF($A4="",0%,(_xlfn.XLOOKUP($A4,Tabla1[[#All],[ID]],Tabla1[[#All],[Cu]])))</calculatedColumnFormula>
    </tableColumn>
    <tableColumn id="23" xr3:uid="{5B6118AD-743D-4E8D-835D-8DD6E2E622C8}" name="Fe" dataDxfId="3993" dataCellStyle="Porcentaje">
      <calculatedColumnFormula array="1">IF($A4="",0%,(_xlfn.XLOOKUP($A4,Tabla1[[#All],[ID]],Tabla1[[#All],[Fe]])))</calculatedColumnFormula>
    </tableColumn>
    <tableColumn id="24" xr3:uid="{DF97256A-ADB9-4503-94CA-408DFCBBEE2D}" name="Mn" dataDxfId="3992" dataCellStyle="Porcentaje">
      <calculatedColumnFormula array="1">IF($A4="",0%,(_xlfn.XLOOKUP($A4,Tabla1[[#All],[ID]],Tabla1[[#All],[Mn]])))</calculatedColumnFormula>
    </tableColumn>
    <tableColumn id="25" xr3:uid="{BF7967A6-4135-4623-BFFB-15BDDFC90F77}" name="Mo" dataDxfId="3991" dataCellStyle="Porcentaje">
      <calculatedColumnFormula array="1">IF($A4="",0%,(_xlfn.XLOOKUP($A4,Tabla1[[#All],[ID]],Tabla1[[#All],[Mo]])))</calculatedColumnFormula>
    </tableColumn>
    <tableColumn id="26" xr3:uid="{6E6225A5-339E-48A6-8C93-EBAF7DCA8879}" name="SiO2" dataDxfId="3990" dataCellStyle="Porcentaje">
      <calculatedColumnFormula array="1">IF($A4="",0%,(_xlfn.XLOOKUP($A4,Tabla1[[#All],[ID]],Tabla1[[#All],[SiO2]])))</calculatedColumnFormula>
    </tableColumn>
    <tableColumn id="27" xr3:uid="{41C2BDBF-071D-46FC-B95D-04E83D30B758}" name="Zn" dataDxfId="3989" dataCellStyle="Porcentaje">
      <calculatedColumnFormula array="1">IF($A4="",0%,(_xlfn.XLOOKUP($A4,Tabla1[[#All],[ID]],Tabla1[[#All],[Zn]])))</calculatedColumnFormula>
    </tableColumn>
    <tableColumn id="28" xr3:uid="{5B18488D-9509-4921-BA45-C85002BA2E82}" name="Na" dataDxfId="3988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D1E7DFAD-C7B5-4D66-BD19-473C0B51A2DD}" name="Tabla243" displayName="Tabla243" ref="A3:W21" totalsRowShown="0" headerRowDxfId="3987" dataDxfId="3985" headerRowBorderDxfId="3986" tableBorderDxfId="3984" totalsRowBorderDxfId="3983" dataCellStyle="Porcentaje">
  <autoFilter ref="A3:W21" xr:uid="{62A12C63-74E9-484A-BEC8-31A82248B89B}"/>
  <tableColumns count="23">
    <tableColumn id="4" xr3:uid="{72FE21C1-B60A-43C3-B566-C40F08CB00CD}" name="MATERIA PRIMA" dataDxfId="3982"/>
    <tableColumn id="29" xr3:uid="{A0E9A89A-5FFA-469A-A4E3-CB15C07FABA6}" name="CANTIDAD" dataDxfId="3981"/>
    <tableColumn id="5" xr3:uid="{78273E69-3075-4D0E-984F-27ABEF24A643}" name="Q" dataDxfId="3980">
      <calculatedColumnFormula>IF(Tabla243[[#This Row],[CANTIDAD]]="",0%,Tabla243[[#This Row],[CANTIDAD]]/10)</calculatedColumnFormula>
    </tableColumn>
    <tableColumn id="9" xr3:uid="{094095B8-A86A-4381-A95B-0CB3AEE32046}" name="C" dataDxfId="3979" dataCellStyle="Porcentaje">
      <calculatedColumnFormula array="1">IF($A4="",0%,_xlfn.XLOOKUP($A4,Tabla1[[#All],[ID]],Tabla1[[#All],[C]]))</calculatedColumnFormula>
    </tableColumn>
    <tableColumn id="10" xr3:uid="{254DC14C-6103-4822-96E3-D0CACCB76B51}" name="N" dataDxfId="3978" dataCellStyle="Porcentaje">
      <calculatedColumnFormula array="1">IF($A4="",0%,_xlfn.XLOOKUP($A4,Tabla1[[#All],[ID]],Tabla1[[#All],[N]]))</calculatedColumnFormula>
    </tableColumn>
    <tableColumn id="11" xr3:uid="{3B66F7A3-B4AC-46B3-B435-C608A23D0B96}" name="N-NH4" dataDxfId="3977" dataCellStyle="Porcentaje">
      <calculatedColumnFormula array="1">IF($A4="",0%,(_xlfn.XLOOKUP($A4,Tabla1[[#All],[ID]],Tabla1[[#All],[N-NH4]])))</calculatedColumnFormula>
    </tableColumn>
    <tableColumn id="12" xr3:uid="{3EF2B689-E3B2-4FC8-BBCB-4382CFCE0133}" name="N-NO3" dataDxfId="3976" dataCellStyle="Porcentaje">
      <calculatedColumnFormula array="1">IF($A4="",0%,(_xlfn.XLOOKUP($A4,Tabla1[[#All],[ID]],Tabla1[[#All],[N-NO3]])))</calculatedColumnFormula>
    </tableColumn>
    <tableColumn id="13" xr3:uid="{D253CA6A-FCD4-496E-9A7A-882A7E2966C2}" name="N-org" dataDxfId="3975" dataCellStyle="Porcentaje">
      <calculatedColumnFormula array="1">IF($A4="",0%,(_xlfn.XLOOKUP($A4,Tabla1[[#All],[ID]],Tabla1[[#All],[N-org]])))</calculatedColumnFormula>
    </tableColumn>
    <tableColumn id="14" xr3:uid="{FDFDE692-4375-41D2-93EA-237734802246}" name="N-ur" dataDxfId="3974" dataCellStyle="Porcentaje">
      <calculatedColumnFormula array="1">IF($A4="",0%,(_xlfn.XLOOKUP($A4,Tabla1[[#All],[ID]],Tabla1[[#All],[N-ur]])))</calculatedColumnFormula>
    </tableColumn>
    <tableColumn id="15" xr3:uid="{34017A4B-0384-4C1D-8AFD-2C1F2021158D}" name="P" dataDxfId="3973" dataCellStyle="Porcentaje">
      <calculatedColumnFormula array="1">IF($A4="",0%,(_xlfn.XLOOKUP($A4,Tabla1[[#All],[ID]],Tabla1[[#All],[P]])))</calculatedColumnFormula>
    </tableColumn>
    <tableColumn id="16" xr3:uid="{F0CE0387-8473-41CB-BEF0-F1C7344E8DB1}" name="K" dataDxfId="3972" dataCellStyle="Porcentaje">
      <calculatedColumnFormula array="1">IF($A4="",0%,(_xlfn.XLOOKUP($A4,Tabla1[[#All],[ID]],Tabla1[[#All],[K]])))</calculatedColumnFormula>
    </tableColumn>
    <tableColumn id="17" xr3:uid="{D79DD762-7CCD-4465-B1BE-0B3D955BA95F}" name="CaO" dataDxfId="3971" dataCellStyle="Porcentaje">
      <calculatedColumnFormula array="1">IF($A4="",0%,(_xlfn.XLOOKUP($A4,Tabla1[[#All],[ID]],Tabla1[[#All],[CaO]])))</calculatedColumnFormula>
    </tableColumn>
    <tableColumn id="18" xr3:uid="{1BE5D6C8-2C03-4EAC-B32F-69B1153662F0}" name="MgO" dataDxfId="3970" dataCellStyle="Porcentaje">
      <calculatedColumnFormula array="1">IF($A4="",0%,(_xlfn.XLOOKUP($A4,Tabla1[[#All],[ID]],Tabla1[[#All],[MgO]])))</calculatedColumnFormula>
    </tableColumn>
    <tableColumn id="19" xr3:uid="{BD26C30D-CDA8-40E6-BC04-3D5557F8CBC1}" name="S" dataDxfId="3969" dataCellStyle="Porcentaje">
      <calculatedColumnFormula array="1">IF($A4="",0%,(_xlfn.XLOOKUP($A4,Tabla1[[#All],[ID]],Tabla1[[#All],[S]])))</calculatedColumnFormula>
    </tableColumn>
    <tableColumn id="20" xr3:uid="{55E2B696-BD59-4928-B6E5-CC848016C87F}" name="B" dataDxfId="3968" dataCellStyle="Porcentaje">
      <calculatedColumnFormula array="1">IF($A4="",0%,(_xlfn.XLOOKUP($A4,Tabla1[[#All],[ID]],Tabla1[[#All],[B]])))</calculatedColumnFormula>
    </tableColumn>
    <tableColumn id="21" xr3:uid="{25423D6A-E549-4A32-8CF6-B422CD0104E3}" name="Co" dataDxfId="3967" dataCellStyle="Porcentaje">
      <calculatedColumnFormula array="1">IF($A4="",0%,(_xlfn.XLOOKUP($A4,Tabla1[[#All],[ID]],Tabla1[[#All],[Co]])))</calculatedColumnFormula>
    </tableColumn>
    <tableColumn id="22" xr3:uid="{F9016C43-B8F6-48B8-B655-75325D2DA757}" name="Cu" dataDxfId="3966" dataCellStyle="Porcentaje">
      <calculatedColumnFormula array="1">IF($A4="",0%,(_xlfn.XLOOKUP($A4,Tabla1[[#All],[ID]],Tabla1[[#All],[Cu]])))</calculatedColumnFormula>
    </tableColumn>
    <tableColumn id="23" xr3:uid="{55C861E6-761D-45D2-A62A-3EF8AE257383}" name="Fe" dataDxfId="3965" dataCellStyle="Porcentaje">
      <calculatedColumnFormula array="1">IF($A4="",0%,(_xlfn.XLOOKUP($A4,Tabla1[[#All],[ID]],Tabla1[[#All],[Fe]])))</calculatedColumnFormula>
    </tableColumn>
    <tableColumn id="24" xr3:uid="{C0FB6FB1-42A2-4BE2-84A3-8B92CA53751F}" name="Mn" dataDxfId="3964" dataCellStyle="Porcentaje">
      <calculatedColumnFormula array="1">IF($A4="",0%,(_xlfn.XLOOKUP($A4,Tabla1[[#All],[ID]],Tabla1[[#All],[Mn]])))</calculatedColumnFormula>
    </tableColumn>
    <tableColumn id="25" xr3:uid="{CFAE5756-B4F3-4B4B-9E64-F38163C8642B}" name="Mo" dataDxfId="3963" dataCellStyle="Porcentaje">
      <calculatedColumnFormula array="1">IF($A4="",0%,(_xlfn.XLOOKUP($A4,Tabla1[[#All],[ID]],Tabla1[[#All],[Mo]])))</calculatedColumnFormula>
    </tableColumn>
    <tableColumn id="26" xr3:uid="{8D033128-7814-408B-9D5C-D96F9408EB15}" name="SiO2" dataDxfId="3962" dataCellStyle="Porcentaje">
      <calculatedColumnFormula array="1">IF($A4="",0%,(_xlfn.XLOOKUP($A4,Tabla1[[#All],[ID]],Tabla1[[#All],[SiO2]])))</calculatedColumnFormula>
    </tableColumn>
    <tableColumn id="27" xr3:uid="{38D0D69F-E7EF-4437-9282-FA38364936B6}" name="Zn" dataDxfId="3961" dataCellStyle="Porcentaje">
      <calculatedColumnFormula array="1">IF($A4="",0%,(_xlfn.XLOOKUP($A4,Tabla1[[#All],[ID]],Tabla1[[#All],[Zn]])))</calculatedColumnFormula>
    </tableColumn>
    <tableColumn id="28" xr3:uid="{22D39A9D-817D-4CF9-A62B-B65FDC8786D6}" name="Na" dataDxfId="396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2B0DC865-CA1E-4E29-8F9D-8BC71C6B23B2}" name="Tabla244" displayName="Tabla244" ref="A3:W21" totalsRowShown="0" headerRowDxfId="3959" dataDxfId="3957" headerRowBorderDxfId="3958" tableBorderDxfId="3956" totalsRowBorderDxfId="3955" dataCellStyle="Porcentaje">
  <autoFilter ref="A3:W21" xr:uid="{62A12C63-74E9-484A-BEC8-31A82248B89B}"/>
  <tableColumns count="23">
    <tableColumn id="4" xr3:uid="{3F0E780A-025F-47DA-A84A-2D55091BE40C}" name="MATERIA PRIMA" dataDxfId="3954"/>
    <tableColumn id="29" xr3:uid="{F0EF07E5-DFD6-47AF-B680-778C730DDC9F}" name="CANTIDAD" dataDxfId="3953"/>
    <tableColumn id="5" xr3:uid="{6EC46156-8651-46F0-B75B-4AC518FE4E01}" name="Q" dataDxfId="3952">
      <calculatedColumnFormula>IF(Tabla244[[#This Row],[CANTIDAD]]="",0%,Tabla244[[#This Row],[CANTIDAD]]/10)</calculatedColumnFormula>
    </tableColumn>
    <tableColumn id="9" xr3:uid="{B03F26ED-718B-4EDA-A877-7CC55562EAE6}" name="C" dataDxfId="3951" dataCellStyle="Porcentaje">
      <calculatedColumnFormula array="1">IF($A4="",0%,_xlfn.XLOOKUP($A4,Tabla1[[#All],[ID]],Tabla1[[#All],[C]]))</calculatedColumnFormula>
    </tableColumn>
    <tableColumn id="10" xr3:uid="{61DA063F-8315-4A4E-99AD-E66322A76DD6}" name="N" dataDxfId="3950" dataCellStyle="Porcentaje">
      <calculatedColumnFormula array="1">IF($A4="",0%,_xlfn.XLOOKUP($A4,Tabla1[[#All],[ID]],Tabla1[[#All],[N]]))</calculatedColumnFormula>
    </tableColumn>
    <tableColumn id="11" xr3:uid="{A27FBCBD-FF34-4128-A42E-40EFBF685E92}" name="N-NH4" dataDxfId="3949" dataCellStyle="Porcentaje">
      <calculatedColumnFormula array="1">IF($A4="",0%,(_xlfn.XLOOKUP($A4,Tabla1[[#All],[ID]],Tabla1[[#All],[N-NH4]])))</calculatedColumnFormula>
    </tableColumn>
    <tableColumn id="12" xr3:uid="{F0924EE7-537B-40A2-804F-F771B4F3D91E}" name="N-NO3" dataDxfId="3948" dataCellStyle="Porcentaje">
      <calculatedColumnFormula array="1">IF($A4="",0%,(_xlfn.XLOOKUP($A4,Tabla1[[#All],[ID]],Tabla1[[#All],[N-NO3]])))</calculatedColumnFormula>
    </tableColumn>
    <tableColumn id="13" xr3:uid="{0E046640-8F57-4AEA-9A6A-7A6C9435D69C}" name="N-org" dataDxfId="3947" dataCellStyle="Porcentaje">
      <calculatedColumnFormula array="1">IF($A4="",0%,(_xlfn.XLOOKUP($A4,Tabla1[[#All],[ID]],Tabla1[[#All],[N-org]])))</calculatedColumnFormula>
    </tableColumn>
    <tableColumn id="14" xr3:uid="{032184D5-039A-4E9B-A835-C3446EBB02AF}" name="N-ur" dataDxfId="3946" dataCellStyle="Porcentaje">
      <calculatedColumnFormula array="1">IF($A4="",0%,(_xlfn.XLOOKUP($A4,Tabla1[[#All],[ID]],Tabla1[[#All],[N-ur]])))</calculatedColumnFormula>
    </tableColumn>
    <tableColumn id="15" xr3:uid="{04D4A535-CD8E-4E96-B7BA-D44F538055BC}" name="P" dataDxfId="3945" dataCellStyle="Porcentaje">
      <calculatedColumnFormula array="1">IF($A4="",0%,(_xlfn.XLOOKUP($A4,Tabla1[[#All],[ID]],Tabla1[[#All],[P]])))</calculatedColumnFormula>
    </tableColumn>
    <tableColumn id="16" xr3:uid="{087EDB99-1D3D-44E4-9ACD-F2198EEE1BFE}" name="K" dataDxfId="3944" dataCellStyle="Porcentaje">
      <calculatedColumnFormula array="1">IF($A4="",0%,(_xlfn.XLOOKUP($A4,Tabla1[[#All],[ID]],Tabla1[[#All],[K]])))</calculatedColumnFormula>
    </tableColumn>
    <tableColumn id="17" xr3:uid="{A9D68D2F-B1C1-43F3-A2D0-57F7F74F87A9}" name="CaO" dataDxfId="3943" dataCellStyle="Porcentaje">
      <calculatedColumnFormula array="1">IF($A4="",0%,(_xlfn.XLOOKUP($A4,Tabla1[[#All],[ID]],Tabla1[[#All],[CaO]])))</calculatedColumnFormula>
    </tableColumn>
    <tableColumn id="18" xr3:uid="{42F6186A-87B7-4F74-B07F-C5CE0AE37AB5}" name="MgO" dataDxfId="3942" dataCellStyle="Porcentaje">
      <calculatedColumnFormula array="1">IF($A4="",0%,(_xlfn.XLOOKUP($A4,Tabla1[[#All],[ID]],Tabla1[[#All],[MgO]])))</calculatedColumnFormula>
    </tableColumn>
    <tableColumn id="19" xr3:uid="{AE70B25E-8755-4655-85B7-D31AC3EA02C5}" name="S" dataDxfId="3941" dataCellStyle="Porcentaje">
      <calculatedColumnFormula array="1">IF($A4="",0%,(_xlfn.XLOOKUP($A4,Tabla1[[#All],[ID]],Tabla1[[#All],[S]])))</calculatedColumnFormula>
    </tableColumn>
    <tableColumn id="20" xr3:uid="{37B2AEA9-722A-4F01-BB38-0EB8FA9F3130}" name="B" dataDxfId="3940" dataCellStyle="Porcentaje">
      <calculatedColumnFormula array="1">IF($A4="",0%,(_xlfn.XLOOKUP($A4,Tabla1[[#All],[ID]],Tabla1[[#All],[B]])))</calculatedColumnFormula>
    </tableColumn>
    <tableColumn id="21" xr3:uid="{4BDBA809-2966-4760-8A1D-F4894F9E3AF3}" name="Co" dataDxfId="3939" dataCellStyle="Porcentaje">
      <calculatedColumnFormula array="1">IF($A4="",0%,(_xlfn.XLOOKUP($A4,Tabla1[[#All],[ID]],Tabla1[[#All],[Co]])))</calculatedColumnFormula>
    </tableColumn>
    <tableColumn id="22" xr3:uid="{9471F276-6033-414B-9591-69D369EF6F2D}" name="Cu" dataDxfId="3938" dataCellStyle="Porcentaje">
      <calculatedColumnFormula array="1">IF($A4="",0%,(_xlfn.XLOOKUP($A4,Tabla1[[#All],[ID]],Tabla1[[#All],[Cu]])))</calculatedColumnFormula>
    </tableColumn>
    <tableColumn id="23" xr3:uid="{AA8C4D3B-4CC9-4B50-9AFF-DD0E4A409751}" name="Fe" dataDxfId="3937" dataCellStyle="Porcentaje">
      <calculatedColumnFormula array="1">IF($A4="",0%,(_xlfn.XLOOKUP($A4,Tabla1[[#All],[ID]],Tabla1[[#All],[Fe]])))</calculatedColumnFormula>
    </tableColumn>
    <tableColumn id="24" xr3:uid="{A93357F1-BA8A-42D2-BA9A-6255DD0A1897}" name="Mn" dataDxfId="3936" dataCellStyle="Porcentaje">
      <calculatedColumnFormula array="1">IF($A4="",0%,(_xlfn.XLOOKUP($A4,Tabla1[[#All],[ID]],Tabla1[[#All],[Mn]])))</calculatedColumnFormula>
    </tableColumn>
    <tableColumn id="25" xr3:uid="{6F0B503D-5F8E-4CAF-B5BC-799C1AB04C51}" name="Mo" dataDxfId="3935" dataCellStyle="Porcentaje">
      <calculatedColumnFormula array="1">IF($A4="",0%,(_xlfn.XLOOKUP($A4,Tabla1[[#All],[ID]],Tabla1[[#All],[Mo]])))</calculatedColumnFormula>
    </tableColumn>
    <tableColumn id="26" xr3:uid="{6CC07808-FE69-4AB1-A806-7A0F7AF021F5}" name="SiO2" dataDxfId="3934" dataCellStyle="Porcentaje">
      <calculatedColumnFormula array="1">IF($A4="",0%,(_xlfn.XLOOKUP($A4,Tabla1[[#All],[ID]],Tabla1[[#All],[SiO2]])))</calculatedColumnFormula>
    </tableColumn>
    <tableColumn id="27" xr3:uid="{87F9C484-4505-4C32-B00C-DC7882500AF1}" name="Zn" dataDxfId="3933" dataCellStyle="Porcentaje">
      <calculatedColumnFormula array="1">IF($A4="",0%,(_xlfn.XLOOKUP($A4,Tabla1[[#All],[ID]],Tabla1[[#All],[Zn]])))</calculatedColumnFormula>
    </tableColumn>
    <tableColumn id="28" xr3:uid="{CDBDA190-80CB-4FD8-8CCF-F61CE4BD95CF}" name="Na" dataDxfId="393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4F9DF064-5037-46C4-B815-FAA5F98A3B4D}" name="Tabla245" displayName="Tabla245" ref="A3:W21" totalsRowShown="0" headerRowDxfId="3931" dataDxfId="3929" headerRowBorderDxfId="3930" tableBorderDxfId="3928" totalsRowBorderDxfId="3927" dataCellStyle="Porcentaje">
  <autoFilter ref="A3:W21" xr:uid="{62A12C63-74E9-484A-BEC8-31A82248B89B}"/>
  <tableColumns count="23">
    <tableColumn id="4" xr3:uid="{E9371350-DCFC-4FD8-B141-EBC40ACB65CB}" name="MATERIA PRIMA" dataDxfId="3926"/>
    <tableColumn id="29" xr3:uid="{8BEC9240-1285-4BF2-BAFA-7DD8492B30EA}" name="CANTIDAD" dataDxfId="3925"/>
    <tableColumn id="5" xr3:uid="{CC4262BD-3F10-4EE6-9646-A84AA581F930}" name="Q" dataDxfId="3924">
      <calculatedColumnFormula>IF(Tabla245[[#This Row],[CANTIDAD]]="",0%,Tabla245[[#This Row],[CANTIDAD]]/10)</calculatedColumnFormula>
    </tableColumn>
    <tableColumn id="9" xr3:uid="{7567C38F-555D-4921-8DD2-4B1AC8138A50}" name="C" dataDxfId="3923" dataCellStyle="Porcentaje">
      <calculatedColumnFormula array="1">IF($A4="",0%,_xlfn.XLOOKUP($A4,Tabla1[[#All],[ID]],Tabla1[[#All],[C]]))</calculatedColumnFormula>
    </tableColumn>
    <tableColumn id="10" xr3:uid="{3FB41F9B-6B96-4CDA-A9FF-DEEB1A050904}" name="N" dataDxfId="3922" dataCellStyle="Porcentaje">
      <calculatedColumnFormula array="1">IF($A4="",0%,_xlfn.XLOOKUP($A4,Tabla1[[#All],[ID]],Tabla1[[#All],[N]]))</calculatedColumnFormula>
    </tableColumn>
    <tableColumn id="11" xr3:uid="{A97E77B4-2556-4B85-9DC1-D961DD6CB3A9}" name="N-NH4" dataDxfId="3921" dataCellStyle="Porcentaje">
      <calculatedColumnFormula array="1">IF($A4="",0%,(_xlfn.XLOOKUP($A4,Tabla1[[#All],[ID]],Tabla1[[#All],[N-NH4]])))</calculatedColumnFormula>
    </tableColumn>
    <tableColumn id="12" xr3:uid="{BB6CA12A-1455-45AB-857D-38EEFDC4CBBA}" name="N-NO3" dataDxfId="3920" dataCellStyle="Porcentaje">
      <calculatedColumnFormula array="1">IF($A4="",0%,(_xlfn.XLOOKUP($A4,Tabla1[[#All],[ID]],Tabla1[[#All],[N-NO3]])))</calculatedColumnFormula>
    </tableColumn>
    <tableColumn id="13" xr3:uid="{72763847-7A9C-41E8-B240-C2C66D5B3DA7}" name="N-org" dataDxfId="3919" dataCellStyle="Porcentaje">
      <calculatedColumnFormula array="1">IF($A4="",0%,(_xlfn.XLOOKUP($A4,Tabla1[[#All],[ID]],Tabla1[[#All],[N-org]])))</calculatedColumnFormula>
    </tableColumn>
    <tableColumn id="14" xr3:uid="{58BBD55B-CAA3-42A2-B85F-6C3C533C6475}" name="N-ur" dataDxfId="3918" dataCellStyle="Porcentaje">
      <calculatedColumnFormula array="1">IF($A4="",0%,(_xlfn.XLOOKUP($A4,Tabla1[[#All],[ID]],Tabla1[[#All],[N-ur]])))</calculatedColumnFormula>
    </tableColumn>
    <tableColumn id="15" xr3:uid="{CB3F3599-5E58-4DA4-8A70-E3D76A6F0284}" name="P" dataDxfId="3917" dataCellStyle="Porcentaje">
      <calculatedColumnFormula array="1">IF($A4="",0%,(_xlfn.XLOOKUP($A4,Tabla1[[#All],[ID]],Tabla1[[#All],[P]])))</calculatedColumnFormula>
    </tableColumn>
    <tableColumn id="16" xr3:uid="{3C5290E8-FAB2-4960-BEB6-629A85CD5634}" name="K" dataDxfId="3916" dataCellStyle="Porcentaje">
      <calculatedColumnFormula array="1">IF($A4="",0%,(_xlfn.XLOOKUP($A4,Tabla1[[#All],[ID]],Tabla1[[#All],[K]])))</calculatedColumnFormula>
    </tableColumn>
    <tableColumn id="17" xr3:uid="{505AAFA6-DEAC-4A1C-858A-CF72226D0FE7}" name="CaO" dataDxfId="3915" dataCellStyle="Porcentaje">
      <calculatedColumnFormula array="1">IF($A4="",0%,(_xlfn.XLOOKUP($A4,Tabla1[[#All],[ID]],Tabla1[[#All],[CaO]])))</calculatedColumnFormula>
    </tableColumn>
    <tableColumn id="18" xr3:uid="{D5B8FEFA-251C-456D-95BB-A4DEBBADFA8F}" name="MgO" dataDxfId="3914" dataCellStyle="Porcentaje">
      <calculatedColumnFormula array="1">IF($A4="",0%,(_xlfn.XLOOKUP($A4,Tabla1[[#All],[ID]],Tabla1[[#All],[MgO]])))</calculatedColumnFormula>
    </tableColumn>
    <tableColumn id="19" xr3:uid="{FC8CC747-B2B8-4BEF-A4C0-B4FD00FC155E}" name="S" dataDxfId="3913" dataCellStyle="Porcentaje">
      <calculatedColumnFormula array="1">IF($A4="",0%,(_xlfn.XLOOKUP($A4,Tabla1[[#All],[ID]],Tabla1[[#All],[S]])))</calculatedColumnFormula>
    </tableColumn>
    <tableColumn id="20" xr3:uid="{448BC8F9-27CC-43B1-A812-53934DDDA790}" name="B" dataDxfId="3912" dataCellStyle="Porcentaje">
      <calculatedColumnFormula array="1">IF($A4="",0%,(_xlfn.XLOOKUP($A4,Tabla1[[#All],[ID]],Tabla1[[#All],[B]])))</calculatedColumnFormula>
    </tableColumn>
    <tableColumn id="21" xr3:uid="{8F7DFB19-95AC-4109-8812-BD4E0284A9CB}" name="Co" dataDxfId="3911" dataCellStyle="Porcentaje">
      <calculatedColumnFormula array="1">IF($A4="",0%,(_xlfn.XLOOKUP($A4,Tabla1[[#All],[ID]],Tabla1[[#All],[Co]])))</calculatedColumnFormula>
    </tableColumn>
    <tableColumn id="22" xr3:uid="{2713EF1B-E1C3-4A8A-AE7F-7BA1631DDA9D}" name="Cu" dataDxfId="3910" dataCellStyle="Porcentaje">
      <calculatedColumnFormula array="1">IF($A4="",0%,(_xlfn.XLOOKUP($A4,Tabla1[[#All],[ID]],Tabla1[[#All],[Cu]])))</calculatedColumnFormula>
    </tableColumn>
    <tableColumn id="23" xr3:uid="{F18946FB-14CF-4D71-93E2-5D96A023E5D4}" name="Fe" dataDxfId="3909" dataCellStyle="Porcentaje">
      <calculatedColumnFormula array="1">IF($A4="",0%,(_xlfn.XLOOKUP($A4,Tabla1[[#All],[ID]],Tabla1[[#All],[Fe]])))</calculatedColumnFormula>
    </tableColumn>
    <tableColumn id="24" xr3:uid="{25282E77-4ECF-43D2-9C49-664117AD2812}" name="Mn" dataDxfId="3908" dataCellStyle="Porcentaje">
      <calculatedColumnFormula array="1">IF($A4="",0%,(_xlfn.XLOOKUP($A4,Tabla1[[#All],[ID]],Tabla1[[#All],[Mn]])))</calculatedColumnFormula>
    </tableColumn>
    <tableColumn id="25" xr3:uid="{E0170961-531C-4477-B252-4C7BF6A60BA7}" name="Mo" dataDxfId="3907" dataCellStyle="Porcentaje">
      <calculatedColumnFormula array="1">IF($A4="",0%,(_xlfn.XLOOKUP($A4,Tabla1[[#All],[ID]],Tabla1[[#All],[Mo]])))</calculatedColumnFormula>
    </tableColumn>
    <tableColumn id="26" xr3:uid="{6580B891-7E8B-4D9A-B094-832C8DE3C779}" name="SiO2" dataDxfId="3906" dataCellStyle="Porcentaje">
      <calculatedColumnFormula array="1">IF($A4="",0%,(_xlfn.XLOOKUP($A4,Tabla1[[#All],[ID]],Tabla1[[#All],[SiO2]])))</calculatedColumnFormula>
    </tableColumn>
    <tableColumn id="27" xr3:uid="{9BB13E11-B52C-409D-8181-364B7DC28487}" name="Zn" dataDxfId="3905" dataCellStyle="Porcentaje">
      <calculatedColumnFormula array="1">IF($A4="",0%,(_xlfn.XLOOKUP($A4,Tabla1[[#All],[ID]],Tabla1[[#All],[Zn]])))</calculatedColumnFormula>
    </tableColumn>
    <tableColumn id="28" xr3:uid="{67D6CA2C-D697-4BDD-8626-71567462D56D}" name="Na" dataDxfId="3904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D2DEB228-C116-415D-ACAB-ED92C8AFB987}" name="Tabla246" displayName="Tabla246" ref="A3:W21" totalsRowShown="0" headerRowDxfId="3903" dataDxfId="3901" headerRowBorderDxfId="3902" tableBorderDxfId="3900" totalsRowBorderDxfId="3899" dataCellStyle="Porcentaje">
  <autoFilter ref="A3:W21" xr:uid="{62A12C63-74E9-484A-BEC8-31A82248B89B}"/>
  <tableColumns count="23">
    <tableColumn id="4" xr3:uid="{4FB68DF9-C2FF-4945-AEFC-0E9E53671B09}" name="MATERIA PRIMA" dataDxfId="3898"/>
    <tableColumn id="29" xr3:uid="{6B3F2233-A911-4EA7-8160-7D1140A800F7}" name="CANTIDAD" dataDxfId="3897"/>
    <tableColumn id="5" xr3:uid="{8796CD8D-4CAF-4DFA-8AF4-6BBB34A6203A}" name="Q" dataDxfId="3896">
      <calculatedColumnFormula>IF(Tabla246[[#This Row],[CANTIDAD]]="",0%,Tabla246[[#This Row],[CANTIDAD]]/10)</calculatedColumnFormula>
    </tableColumn>
    <tableColumn id="9" xr3:uid="{AF0E1E70-6B07-4F69-AA7C-2164A2C7ABD8}" name="C" dataDxfId="3895" dataCellStyle="Porcentaje">
      <calculatedColumnFormula array="1">IF($A4="",0%,_xlfn.XLOOKUP($A4,Tabla1[[#All],[ID]],Tabla1[[#All],[C]]))</calculatedColumnFormula>
    </tableColumn>
    <tableColumn id="10" xr3:uid="{18EE7A45-BAE8-42B5-A5CC-B18A2F358EA4}" name="N" dataDxfId="3894" dataCellStyle="Porcentaje">
      <calculatedColumnFormula array="1">IF($A4="",0%,_xlfn.XLOOKUP($A4,Tabla1[[#All],[ID]],Tabla1[[#All],[N]]))</calculatedColumnFormula>
    </tableColumn>
    <tableColumn id="11" xr3:uid="{A86E88BD-2FB9-41AB-8B4E-77F0B1962693}" name="N-NH4" dataDxfId="3893" dataCellStyle="Porcentaje">
      <calculatedColumnFormula array="1">IF($A4="",0%,(_xlfn.XLOOKUP($A4,Tabla1[[#All],[ID]],Tabla1[[#All],[N-NH4]])))</calculatedColumnFormula>
    </tableColumn>
    <tableColumn id="12" xr3:uid="{C6B91E78-A83E-48A3-9A6B-8A79BCE5A8A8}" name="N-NO3" dataDxfId="3892" dataCellStyle="Porcentaje">
      <calculatedColumnFormula array="1">IF($A4="",0%,(_xlfn.XLOOKUP($A4,Tabla1[[#All],[ID]],Tabla1[[#All],[N-NO3]])))</calculatedColumnFormula>
    </tableColumn>
    <tableColumn id="13" xr3:uid="{8C73B373-7E53-4B28-B364-BF5A10C6FADC}" name="N-org" dataDxfId="3891" dataCellStyle="Porcentaje">
      <calculatedColumnFormula array="1">IF($A4="",0%,(_xlfn.XLOOKUP($A4,Tabla1[[#All],[ID]],Tabla1[[#All],[N-org]])))</calculatedColumnFormula>
    </tableColumn>
    <tableColumn id="14" xr3:uid="{82FE33EE-85ED-4E18-B7D5-EE3B9055BBC2}" name="N-ur" dataDxfId="3890" dataCellStyle="Porcentaje">
      <calculatedColumnFormula array="1">IF($A4="",0%,(_xlfn.XLOOKUP($A4,Tabla1[[#All],[ID]],Tabla1[[#All],[N-ur]])))</calculatedColumnFormula>
    </tableColumn>
    <tableColumn id="15" xr3:uid="{7EF78280-1BF0-403C-96B8-9176178A93B8}" name="P" dataDxfId="3889" dataCellStyle="Porcentaje">
      <calculatedColumnFormula array="1">IF($A4="",0%,(_xlfn.XLOOKUP($A4,Tabla1[[#All],[ID]],Tabla1[[#All],[P]])))</calculatedColumnFormula>
    </tableColumn>
    <tableColumn id="16" xr3:uid="{BB6DFEB9-A0F9-4A1F-B00D-7A2571F1AEE2}" name="K" dataDxfId="3888" dataCellStyle="Porcentaje">
      <calculatedColumnFormula array="1">IF($A4="",0%,(_xlfn.XLOOKUP($A4,Tabla1[[#All],[ID]],Tabla1[[#All],[K]])))</calculatedColumnFormula>
    </tableColumn>
    <tableColumn id="17" xr3:uid="{4EF9C582-0D99-42A8-A531-BB58097750AB}" name="CaO" dataDxfId="3887" dataCellStyle="Porcentaje">
      <calculatedColumnFormula array="1">IF($A4="",0%,(_xlfn.XLOOKUP($A4,Tabla1[[#All],[ID]],Tabla1[[#All],[CaO]])))</calculatedColumnFormula>
    </tableColumn>
    <tableColumn id="18" xr3:uid="{EA82CFB7-A8C4-4D15-A88E-B7BB534891AF}" name="MgO" dataDxfId="3886" dataCellStyle="Porcentaje">
      <calculatedColumnFormula array="1">IF($A4="",0%,(_xlfn.XLOOKUP($A4,Tabla1[[#All],[ID]],Tabla1[[#All],[MgO]])))</calculatedColumnFormula>
    </tableColumn>
    <tableColumn id="19" xr3:uid="{6F404423-A5C9-4435-BE34-1448047C4EAA}" name="S" dataDxfId="3885" dataCellStyle="Porcentaje">
      <calculatedColumnFormula array="1">IF($A4="",0%,(_xlfn.XLOOKUP($A4,Tabla1[[#All],[ID]],Tabla1[[#All],[S]])))</calculatedColumnFormula>
    </tableColumn>
    <tableColumn id="20" xr3:uid="{FCDD9C8A-530A-464A-A284-ECEF8183DB33}" name="B" dataDxfId="3884" dataCellStyle="Porcentaje">
      <calculatedColumnFormula array="1">IF($A4="",0%,(_xlfn.XLOOKUP($A4,Tabla1[[#All],[ID]],Tabla1[[#All],[B]])))</calculatedColumnFormula>
    </tableColumn>
    <tableColumn id="21" xr3:uid="{A579EC6E-196C-428C-A606-8815281D4ED6}" name="Co" dataDxfId="3883" dataCellStyle="Porcentaje">
      <calculatedColumnFormula array="1">IF($A4="",0%,(_xlfn.XLOOKUP($A4,Tabla1[[#All],[ID]],Tabla1[[#All],[Co]])))</calculatedColumnFormula>
    </tableColumn>
    <tableColumn id="22" xr3:uid="{73A4A44B-3276-4DF1-90D1-447E0824CAA2}" name="Cu" dataDxfId="3882" dataCellStyle="Porcentaje">
      <calculatedColumnFormula array="1">IF($A4="",0%,(_xlfn.XLOOKUP($A4,Tabla1[[#All],[ID]],Tabla1[[#All],[Cu]])))</calculatedColumnFormula>
    </tableColumn>
    <tableColumn id="23" xr3:uid="{0F0D7D1E-B856-49DD-AFC1-1C3890B5B2A6}" name="Fe" dataDxfId="3881" dataCellStyle="Porcentaje">
      <calculatedColumnFormula array="1">IF($A4="",0%,(_xlfn.XLOOKUP($A4,Tabla1[[#All],[ID]],Tabla1[[#All],[Fe]])))</calculatedColumnFormula>
    </tableColumn>
    <tableColumn id="24" xr3:uid="{6A3A094D-F9A0-4627-923D-074C8EF0AB0E}" name="Mn" dataDxfId="3880" dataCellStyle="Porcentaje">
      <calculatedColumnFormula array="1">IF($A4="",0%,(_xlfn.XLOOKUP($A4,Tabla1[[#All],[ID]],Tabla1[[#All],[Mn]])))</calculatedColumnFormula>
    </tableColumn>
    <tableColumn id="25" xr3:uid="{693BD45A-16DE-4888-AF9F-5C688D1EF7C5}" name="Mo" dataDxfId="3879" dataCellStyle="Porcentaje">
      <calculatedColumnFormula array="1">IF($A4="",0%,(_xlfn.XLOOKUP($A4,Tabla1[[#All],[ID]],Tabla1[[#All],[Mo]])))</calculatedColumnFormula>
    </tableColumn>
    <tableColumn id="26" xr3:uid="{237E88D8-2E2F-4C7A-9605-B1002CB2E5CD}" name="SiO2" dataDxfId="3878" dataCellStyle="Porcentaje">
      <calculatedColumnFormula array="1">IF($A4="",0%,(_xlfn.XLOOKUP($A4,Tabla1[[#All],[ID]],Tabla1[[#All],[SiO2]])))</calculatedColumnFormula>
    </tableColumn>
    <tableColumn id="27" xr3:uid="{E80ACFC9-C8F1-4581-BD27-5BAEF77A07C8}" name="Zn" dataDxfId="3877" dataCellStyle="Porcentaje">
      <calculatedColumnFormula array="1">IF($A4="",0%,(_xlfn.XLOOKUP($A4,Tabla1[[#All],[ID]],Tabla1[[#All],[Zn]])))</calculatedColumnFormula>
    </tableColumn>
    <tableColumn id="28" xr3:uid="{0A679DE2-73EA-4A6E-A422-E41DE02E5BC6}" name="Na" dataDxfId="3876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D2845946-1ACD-4C34-9FEE-2E0C99E2FB2F}" name="Tabla247" displayName="Tabla247" ref="A3:W21" totalsRowShown="0" headerRowDxfId="3875" dataDxfId="3873" headerRowBorderDxfId="3874" tableBorderDxfId="3872" totalsRowBorderDxfId="3871" dataCellStyle="Porcentaje">
  <autoFilter ref="A3:W21" xr:uid="{62A12C63-74E9-484A-BEC8-31A82248B89B}"/>
  <tableColumns count="23">
    <tableColumn id="4" xr3:uid="{0A9A43AE-FED5-459A-A663-6166F1296CEC}" name="MATERIA PRIMA" dataDxfId="3870"/>
    <tableColumn id="29" xr3:uid="{B33C165B-27D5-4330-AA6D-F6B6A528B423}" name="CANTIDAD" dataDxfId="3869"/>
    <tableColumn id="5" xr3:uid="{CA5C494F-3294-4BCB-A7FF-2DACECD97980}" name="Q" dataDxfId="3868">
      <calculatedColumnFormula>IF(Tabla247[[#This Row],[CANTIDAD]]="",0%,Tabla247[[#This Row],[CANTIDAD]]/10)</calculatedColumnFormula>
    </tableColumn>
    <tableColumn id="9" xr3:uid="{C39BFB10-AB75-4B2C-87F7-65AA0431C547}" name="C" dataDxfId="3867" dataCellStyle="Porcentaje">
      <calculatedColumnFormula array="1">IF($A4="",0%,_xlfn.XLOOKUP($A4,Tabla1[[#All],[ID]],Tabla1[[#All],[C]]))</calculatedColumnFormula>
    </tableColumn>
    <tableColumn id="10" xr3:uid="{BABAFAFB-E6AB-4841-B13D-4454F9F3D890}" name="N" dataDxfId="3866" dataCellStyle="Porcentaje">
      <calculatedColumnFormula array="1">IF($A4="",0%,_xlfn.XLOOKUP($A4,Tabla1[[#All],[ID]],Tabla1[[#All],[N]]))</calculatedColumnFormula>
    </tableColumn>
    <tableColumn id="11" xr3:uid="{55E1DD92-7D38-495B-879F-D106975399CF}" name="N-NH4" dataDxfId="3865" dataCellStyle="Porcentaje">
      <calculatedColumnFormula array="1">IF($A4="",0%,(_xlfn.XLOOKUP($A4,Tabla1[[#All],[ID]],Tabla1[[#All],[N-NH4]])))</calculatedColumnFormula>
    </tableColumn>
    <tableColumn id="12" xr3:uid="{2A72F984-941D-4269-B461-F02EEDFA4FD9}" name="N-NO3" dataDxfId="3864" dataCellStyle="Porcentaje">
      <calculatedColumnFormula array="1">IF($A4="",0%,(_xlfn.XLOOKUP($A4,Tabla1[[#All],[ID]],Tabla1[[#All],[N-NO3]])))</calculatedColumnFormula>
    </tableColumn>
    <tableColumn id="13" xr3:uid="{EFC11BD4-AB14-4CC9-8E17-2B36DD9747D2}" name="N-org" dataDxfId="3863" dataCellStyle="Porcentaje">
      <calculatedColumnFormula array="1">IF($A4="",0%,(_xlfn.XLOOKUP($A4,Tabla1[[#All],[ID]],Tabla1[[#All],[N-org]])))</calculatedColumnFormula>
    </tableColumn>
    <tableColumn id="14" xr3:uid="{9593EEC5-3487-45CC-9990-D234BDE827D0}" name="N-ur" dataDxfId="3862" dataCellStyle="Porcentaje">
      <calculatedColumnFormula array="1">IF($A4="",0%,(_xlfn.XLOOKUP($A4,Tabla1[[#All],[ID]],Tabla1[[#All],[N-ur]])))</calculatedColumnFormula>
    </tableColumn>
    <tableColumn id="15" xr3:uid="{2B6C8478-3B70-4ED8-9E85-9B1212737C20}" name="P" dataDxfId="3861" dataCellStyle="Porcentaje">
      <calculatedColumnFormula array="1">IF($A4="",0%,(_xlfn.XLOOKUP($A4,Tabla1[[#All],[ID]],Tabla1[[#All],[P]])))</calculatedColumnFormula>
    </tableColumn>
    <tableColumn id="16" xr3:uid="{A07C762C-BE19-4A6D-A922-E28FDD3A9B69}" name="K" dataDxfId="3860" dataCellStyle="Porcentaje">
      <calculatedColumnFormula array="1">IF($A4="",0%,(_xlfn.XLOOKUP($A4,Tabla1[[#All],[ID]],Tabla1[[#All],[K]])))</calculatedColumnFormula>
    </tableColumn>
    <tableColumn id="17" xr3:uid="{259B7141-70CF-466F-8691-039594E9EBCB}" name="CaO" dataDxfId="3859" dataCellStyle="Porcentaje">
      <calculatedColumnFormula array="1">IF($A4="",0%,(_xlfn.XLOOKUP($A4,Tabla1[[#All],[ID]],Tabla1[[#All],[CaO]])))</calculatedColumnFormula>
    </tableColumn>
    <tableColumn id="18" xr3:uid="{70CDC9D7-78C2-477A-9CB2-B47764138F65}" name="MgO" dataDxfId="3858" dataCellStyle="Porcentaje">
      <calculatedColumnFormula array="1">IF($A4="",0%,(_xlfn.XLOOKUP($A4,Tabla1[[#All],[ID]],Tabla1[[#All],[MgO]])))</calculatedColumnFormula>
    </tableColumn>
    <tableColumn id="19" xr3:uid="{8B2A0CAE-D89D-4DF7-8A6A-BB6DECA44EDD}" name="S" dataDxfId="3857" dataCellStyle="Porcentaje">
      <calculatedColumnFormula array="1">IF($A4="",0%,(_xlfn.XLOOKUP($A4,Tabla1[[#All],[ID]],Tabla1[[#All],[S]])))</calculatedColumnFormula>
    </tableColumn>
    <tableColumn id="20" xr3:uid="{3B143931-E3F1-4FB1-B0BA-FF99CB142B35}" name="B" dataDxfId="3856" dataCellStyle="Porcentaje">
      <calculatedColumnFormula array="1">IF($A4="",0%,(_xlfn.XLOOKUP($A4,Tabla1[[#All],[ID]],Tabla1[[#All],[B]])))</calculatedColumnFormula>
    </tableColumn>
    <tableColumn id="21" xr3:uid="{C17569D5-B796-485A-930B-A89C59FA4838}" name="Co" dataDxfId="3855" dataCellStyle="Porcentaje">
      <calculatedColumnFormula array="1">IF($A4="",0%,(_xlfn.XLOOKUP($A4,Tabla1[[#All],[ID]],Tabla1[[#All],[Co]])))</calculatedColumnFormula>
    </tableColumn>
    <tableColumn id="22" xr3:uid="{EE6CF82C-8B42-4E8B-86F5-F215715820BC}" name="Cu" dataDxfId="3854" dataCellStyle="Porcentaje">
      <calculatedColumnFormula array="1">IF($A4="",0%,(_xlfn.XLOOKUP($A4,Tabla1[[#All],[ID]],Tabla1[[#All],[Cu]])))</calculatedColumnFormula>
    </tableColumn>
    <tableColumn id="23" xr3:uid="{8F6BC07C-E4E2-49AE-9FA2-C2C4254E0D97}" name="Fe" dataDxfId="3853" dataCellStyle="Porcentaje">
      <calculatedColumnFormula array="1">IF($A4="",0%,(_xlfn.XLOOKUP($A4,Tabla1[[#All],[ID]],Tabla1[[#All],[Fe]])))</calculatedColumnFormula>
    </tableColumn>
    <tableColumn id="24" xr3:uid="{5BE0F297-944D-4519-B381-69722E8AF1E8}" name="Mn" dataDxfId="3852" dataCellStyle="Porcentaje">
      <calculatedColumnFormula array="1">IF($A4="",0%,(_xlfn.XLOOKUP($A4,Tabla1[[#All],[ID]],Tabla1[[#All],[Mn]])))</calculatedColumnFormula>
    </tableColumn>
    <tableColumn id="25" xr3:uid="{51DA3987-1B04-4AD2-BD7B-C3DE76318607}" name="Mo" dataDxfId="3851" dataCellStyle="Porcentaje">
      <calculatedColumnFormula array="1">IF($A4="",0%,(_xlfn.XLOOKUP($A4,Tabla1[[#All],[ID]],Tabla1[[#All],[Mo]])))</calculatedColumnFormula>
    </tableColumn>
    <tableColumn id="26" xr3:uid="{FB855AF1-236B-4A71-95B5-3A7DCAB5719D}" name="SiO2" dataDxfId="3850" dataCellStyle="Porcentaje">
      <calculatedColumnFormula array="1">IF($A4="",0%,(_xlfn.XLOOKUP($A4,Tabla1[[#All],[ID]],Tabla1[[#All],[SiO2]])))</calculatedColumnFormula>
    </tableColumn>
    <tableColumn id="27" xr3:uid="{38C6135E-918A-4244-8B7A-97CAEC0AC53C}" name="Zn" dataDxfId="3849" dataCellStyle="Porcentaje">
      <calculatedColumnFormula array="1">IF($A4="",0%,(_xlfn.XLOOKUP($A4,Tabla1[[#All],[ID]],Tabla1[[#All],[Zn]])))</calculatedColumnFormula>
    </tableColumn>
    <tableColumn id="28" xr3:uid="{3F014083-985D-481C-9479-F26F47C7D437}" name="Na" dataDxfId="3848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BA3A51C0-8E5B-47D6-94B6-F27DDDCDDB56}" name="Tabla248" displayName="Tabla248" ref="A3:W21" totalsRowShown="0" headerRowDxfId="3847" dataDxfId="3845" headerRowBorderDxfId="3846" tableBorderDxfId="3844" totalsRowBorderDxfId="3843" dataCellStyle="Porcentaje">
  <autoFilter ref="A3:W21" xr:uid="{62A12C63-74E9-484A-BEC8-31A82248B89B}"/>
  <tableColumns count="23">
    <tableColumn id="4" xr3:uid="{807B0C45-477D-4BED-9C07-BD068543B532}" name="MATERIA PRIMA" dataDxfId="3842"/>
    <tableColumn id="29" xr3:uid="{EC485869-0884-4527-987C-BEA7B5A3D5CC}" name="CANTIDAD" dataDxfId="3841"/>
    <tableColumn id="5" xr3:uid="{31AB546E-7180-4153-BEDF-F1E722B433AC}" name="Q" dataDxfId="3840">
      <calculatedColumnFormula>IF(Tabla248[[#This Row],[CANTIDAD]]="",0%,Tabla248[[#This Row],[CANTIDAD]]/10)</calculatedColumnFormula>
    </tableColumn>
    <tableColumn id="9" xr3:uid="{237DD4E1-3E80-4005-B048-A7F58288B751}" name="C" dataDxfId="3839" dataCellStyle="Porcentaje">
      <calculatedColumnFormula array="1">IF($A4="",0%,_xlfn.XLOOKUP($A4,Tabla1[[#All],[ID]],Tabla1[[#All],[C]]))</calculatedColumnFormula>
    </tableColumn>
    <tableColumn id="10" xr3:uid="{81E4B175-874B-41CF-9E10-E95A657F3A6B}" name="N" dataDxfId="3838" dataCellStyle="Porcentaje">
      <calculatedColumnFormula array="1">IF($A4="",0%,_xlfn.XLOOKUP($A4,Tabla1[[#All],[ID]],Tabla1[[#All],[N]]))</calculatedColumnFormula>
    </tableColumn>
    <tableColumn id="11" xr3:uid="{0F1397A3-401E-41B3-8ADC-86202737F830}" name="N-NH4" dataDxfId="3837" dataCellStyle="Porcentaje">
      <calculatedColumnFormula array="1">IF($A4="",0%,(_xlfn.XLOOKUP($A4,Tabla1[[#All],[ID]],Tabla1[[#All],[N-NH4]])))</calculatedColumnFormula>
    </tableColumn>
    <tableColumn id="12" xr3:uid="{6F3815AC-D095-4C6D-A629-907A61012515}" name="N-NO3" dataDxfId="3836" dataCellStyle="Porcentaje">
      <calculatedColumnFormula array="1">IF($A4="",0%,(_xlfn.XLOOKUP($A4,Tabla1[[#All],[ID]],Tabla1[[#All],[N-NO3]])))</calculatedColumnFormula>
    </tableColumn>
    <tableColumn id="13" xr3:uid="{6E5BF83B-9D61-4E79-A96B-2300289EE914}" name="N-org" dataDxfId="3835" dataCellStyle="Porcentaje">
      <calculatedColumnFormula array="1">IF($A4="",0%,(_xlfn.XLOOKUP($A4,Tabla1[[#All],[ID]],Tabla1[[#All],[N-org]])))</calculatedColumnFormula>
    </tableColumn>
    <tableColumn id="14" xr3:uid="{0C173F08-2838-4325-83F1-3AEB3942B9E4}" name="N-ur" dataDxfId="3834" dataCellStyle="Porcentaje">
      <calculatedColumnFormula array="1">IF($A4="",0%,(_xlfn.XLOOKUP($A4,Tabla1[[#All],[ID]],Tabla1[[#All],[N-ur]])))</calculatedColumnFormula>
    </tableColumn>
    <tableColumn id="15" xr3:uid="{4B8386C3-D3F4-4493-9DDE-AB28C6228779}" name="P" dataDxfId="3833" dataCellStyle="Porcentaje">
      <calculatedColumnFormula array="1">IF($A4="",0%,(_xlfn.XLOOKUP($A4,Tabla1[[#All],[ID]],Tabla1[[#All],[P]])))</calculatedColumnFormula>
    </tableColumn>
    <tableColumn id="16" xr3:uid="{7D83581F-B3F2-46C5-BB98-3597E8FA23B1}" name="K" dataDxfId="3832" dataCellStyle="Porcentaje">
      <calculatedColumnFormula array="1">IF($A4="",0%,(_xlfn.XLOOKUP($A4,Tabla1[[#All],[ID]],Tabla1[[#All],[K]])))</calculatedColumnFormula>
    </tableColumn>
    <tableColumn id="17" xr3:uid="{BEC80C40-8A0B-4E53-85E1-83BD9F107DF2}" name="CaO" dataDxfId="3831" dataCellStyle="Porcentaje">
      <calculatedColumnFormula array="1">IF($A4="",0%,(_xlfn.XLOOKUP($A4,Tabla1[[#All],[ID]],Tabla1[[#All],[CaO]])))</calculatedColumnFormula>
    </tableColumn>
    <tableColumn id="18" xr3:uid="{055C535A-4DB7-4AFD-B6E7-8F928BADBBE7}" name="MgO" dataDxfId="3830" dataCellStyle="Porcentaje">
      <calculatedColumnFormula array="1">IF($A4="",0%,(_xlfn.XLOOKUP($A4,Tabla1[[#All],[ID]],Tabla1[[#All],[MgO]])))</calculatedColumnFormula>
    </tableColumn>
    <tableColumn id="19" xr3:uid="{32BDD1C2-1214-4801-8CE2-28027B5285AF}" name="S" dataDxfId="3829" dataCellStyle="Porcentaje">
      <calculatedColumnFormula array="1">IF($A4="",0%,(_xlfn.XLOOKUP($A4,Tabla1[[#All],[ID]],Tabla1[[#All],[S]])))</calculatedColumnFormula>
    </tableColumn>
    <tableColumn id="20" xr3:uid="{35019B78-F75A-47B1-BDCE-DB4DEB0546C7}" name="B" dataDxfId="3828" dataCellStyle="Porcentaje">
      <calculatedColumnFormula array="1">IF($A4="",0%,(_xlfn.XLOOKUP($A4,Tabla1[[#All],[ID]],Tabla1[[#All],[B]])))</calculatedColumnFormula>
    </tableColumn>
    <tableColumn id="21" xr3:uid="{E21958F1-13B0-4BA7-BE99-3B1E3C6A2191}" name="Co" dataDxfId="3827" dataCellStyle="Porcentaje">
      <calculatedColumnFormula array="1">IF($A4="",0%,(_xlfn.XLOOKUP($A4,Tabla1[[#All],[ID]],Tabla1[[#All],[Co]])))</calculatedColumnFormula>
    </tableColumn>
    <tableColumn id="22" xr3:uid="{4B28D08F-1FCB-41DD-8C4F-7292CF91D2EB}" name="Cu" dataDxfId="3826" dataCellStyle="Porcentaje">
      <calculatedColumnFormula array="1">IF($A4="",0%,(_xlfn.XLOOKUP($A4,Tabla1[[#All],[ID]],Tabla1[[#All],[Cu]])))</calculatedColumnFormula>
    </tableColumn>
    <tableColumn id="23" xr3:uid="{740A2DB1-971A-46FC-901A-05F0CF12F220}" name="Fe" dataDxfId="3825" dataCellStyle="Porcentaje">
      <calculatedColumnFormula array="1">IF($A4="",0%,(_xlfn.XLOOKUP($A4,Tabla1[[#All],[ID]],Tabla1[[#All],[Fe]])))</calculatedColumnFormula>
    </tableColumn>
    <tableColumn id="24" xr3:uid="{7F5620AD-7690-428C-B959-4D47AE704EC4}" name="Mn" dataDxfId="3824" dataCellStyle="Porcentaje">
      <calculatedColumnFormula array="1">IF($A4="",0%,(_xlfn.XLOOKUP($A4,Tabla1[[#All],[ID]],Tabla1[[#All],[Mn]])))</calculatedColumnFormula>
    </tableColumn>
    <tableColumn id="25" xr3:uid="{7F3E77CD-E710-4314-86E2-E6560844C868}" name="Mo" dataDxfId="3823" dataCellStyle="Porcentaje">
      <calculatedColumnFormula array="1">IF($A4="",0%,(_xlfn.XLOOKUP($A4,Tabla1[[#All],[ID]],Tabla1[[#All],[Mo]])))</calculatedColumnFormula>
    </tableColumn>
    <tableColumn id="26" xr3:uid="{9B890403-8A90-4715-B14D-D8DD2874D78C}" name="SiO2" dataDxfId="3822" dataCellStyle="Porcentaje">
      <calculatedColumnFormula array="1">IF($A4="",0%,(_xlfn.XLOOKUP($A4,Tabla1[[#All],[ID]],Tabla1[[#All],[SiO2]])))</calculatedColumnFormula>
    </tableColumn>
    <tableColumn id="27" xr3:uid="{DA49B88C-681E-4EC7-8B32-435859A83C63}" name="Zn" dataDxfId="3821" dataCellStyle="Porcentaje">
      <calculatedColumnFormula array="1">IF($A4="",0%,(_xlfn.XLOOKUP($A4,Tabla1[[#All],[ID]],Tabla1[[#All],[Zn]])))</calculatedColumnFormula>
    </tableColumn>
    <tableColumn id="28" xr3:uid="{732D2AA6-F9AF-4777-806F-22CA24F80287}" name="Na" dataDxfId="382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DA75E777-2A81-4033-B506-0B0F1D6F9AE0}" name="Tabla249" displayName="Tabla249" ref="A3:W21" totalsRowShown="0" headerRowDxfId="3819" dataDxfId="3817" headerRowBorderDxfId="3818" tableBorderDxfId="3816" totalsRowBorderDxfId="3815" dataCellStyle="Porcentaje">
  <autoFilter ref="A3:W21" xr:uid="{62A12C63-74E9-484A-BEC8-31A82248B89B}"/>
  <tableColumns count="23">
    <tableColumn id="4" xr3:uid="{88D85BC8-2093-4EEE-9DCE-19546C8B9C00}" name="MATERIA PRIMA" dataDxfId="3814"/>
    <tableColumn id="29" xr3:uid="{6AA5A712-24FC-49A8-821A-C5DD5D49B878}" name="CANTIDAD" dataDxfId="3813"/>
    <tableColumn id="5" xr3:uid="{F906E006-BA50-40E7-96F6-707D561E3854}" name="Q" dataDxfId="3812">
      <calculatedColumnFormula>IF(Tabla249[[#This Row],[CANTIDAD]]="",0%,Tabla249[[#This Row],[CANTIDAD]]/10)</calculatedColumnFormula>
    </tableColumn>
    <tableColumn id="9" xr3:uid="{BB8ADEBF-1C1E-4E94-AF87-E8BF279A8098}" name="C" dataDxfId="3811" dataCellStyle="Porcentaje">
      <calculatedColumnFormula array="1">IF($A4="",0%,_xlfn.XLOOKUP($A4,Tabla1[[#All],[ID]],Tabla1[[#All],[C]]))</calculatedColumnFormula>
    </tableColumn>
    <tableColumn id="10" xr3:uid="{D1273EFF-72A1-42A2-AE96-3FD51A79C92B}" name="N" dataDxfId="3810" dataCellStyle="Porcentaje">
      <calculatedColumnFormula array="1">IF($A4="",0%,_xlfn.XLOOKUP($A4,Tabla1[[#All],[ID]],Tabla1[[#All],[N]]))</calculatedColumnFormula>
    </tableColumn>
    <tableColumn id="11" xr3:uid="{E532FD0E-0666-4D12-9068-5A5FA55931CB}" name="N-NH4" dataDxfId="3809" dataCellStyle="Porcentaje">
      <calculatedColumnFormula array="1">IF($A4="",0%,(_xlfn.XLOOKUP($A4,Tabla1[[#All],[ID]],Tabla1[[#All],[N-NH4]])))</calculatedColumnFormula>
    </tableColumn>
    <tableColumn id="12" xr3:uid="{A287A0A5-43AA-402C-BEB3-5276B7E34A03}" name="N-NO3" dataDxfId="3808" dataCellStyle="Porcentaje">
      <calculatedColumnFormula array="1">IF($A4="",0%,(_xlfn.XLOOKUP($A4,Tabla1[[#All],[ID]],Tabla1[[#All],[N-NO3]])))</calculatedColumnFormula>
    </tableColumn>
    <tableColumn id="13" xr3:uid="{98040C9B-CA0F-4F4A-837A-A5B80054E5B4}" name="N-org" dataDxfId="3807" dataCellStyle="Porcentaje">
      <calculatedColumnFormula array="1">IF($A4="",0%,(_xlfn.XLOOKUP($A4,Tabla1[[#All],[ID]],Tabla1[[#All],[N-org]])))</calculatedColumnFormula>
    </tableColumn>
    <tableColumn id="14" xr3:uid="{E6D0F2F8-5951-494D-81F8-40EBD6E01528}" name="N-ur" dataDxfId="3806" dataCellStyle="Porcentaje">
      <calculatedColumnFormula array="1">IF($A4="",0%,(_xlfn.XLOOKUP($A4,Tabla1[[#All],[ID]],Tabla1[[#All],[N-ur]])))</calculatedColumnFormula>
    </tableColumn>
    <tableColumn id="15" xr3:uid="{6DF8908E-4045-484D-8928-480F8BB879C5}" name="P" dataDxfId="3805" dataCellStyle="Porcentaje">
      <calculatedColumnFormula array="1">IF($A4="",0%,(_xlfn.XLOOKUP($A4,Tabla1[[#All],[ID]],Tabla1[[#All],[P]])))</calculatedColumnFormula>
    </tableColumn>
    <tableColumn id="16" xr3:uid="{1D563F5A-D099-47E3-A5F3-265A20E5089C}" name="K" dataDxfId="3804" dataCellStyle="Porcentaje">
      <calculatedColumnFormula array="1">IF($A4="",0%,(_xlfn.XLOOKUP($A4,Tabla1[[#All],[ID]],Tabla1[[#All],[K]])))</calculatedColumnFormula>
    </tableColumn>
    <tableColumn id="17" xr3:uid="{F1421FAD-2E79-4CFD-A79A-64BD74EF92B5}" name="CaO" dataDxfId="3803" dataCellStyle="Porcentaje">
      <calculatedColumnFormula array="1">IF($A4="",0%,(_xlfn.XLOOKUP($A4,Tabla1[[#All],[ID]],Tabla1[[#All],[CaO]])))</calculatedColumnFormula>
    </tableColumn>
    <tableColumn id="18" xr3:uid="{750614FB-85BB-4D09-AE6F-760C6F5B07C5}" name="MgO" dataDxfId="3802" dataCellStyle="Porcentaje">
      <calculatedColumnFormula array="1">IF($A4="",0%,(_xlfn.XLOOKUP($A4,Tabla1[[#All],[ID]],Tabla1[[#All],[MgO]])))</calculatedColumnFormula>
    </tableColumn>
    <tableColumn id="19" xr3:uid="{63808323-F591-48DC-AE12-F3E319401D13}" name="S" dataDxfId="3801" dataCellStyle="Porcentaje">
      <calculatedColumnFormula array="1">IF($A4="",0%,(_xlfn.XLOOKUP($A4,Tabla1[[#All],[ID]],Tabla1[[#All],[S]])))</calculatedColumnFormula>
    </tableColumn>
    <tableColumn id="20" xr3:uid="{E63B4697-E839-4686-B52C-3249DBB68A32}" name="B" dataDxfId="3800" dataCellStyle="Porcentaje">
      <calculatedColumnFormula array="1">IF($A4="",0%,(_xlfn.XLOOKUP($A4,Tabla1[[#All],[ID]],Tabla1[[#All],[B]])))</calculatedColumnFormula>
    </tableColumn>
    <tableColumn id="21" xr3:uid="{3EA1ADE4-FB2D-4B33-B1EF-EE78BCDCBFBC}" name="Co" dataDxfId="3799" dataCellStyle="Porcentaje">
      <calculatedColumnFormula array="1">IF($A4="",0%,(_xlfn.XLOOKUP($A4,Tabla1[[#All],[ID]],Tabla1[[#All],[Co]])))</calculatedColumnFormula>
    </tableColumn>
    <tableColumn id="22" xr3:uid="{FCEEF3A8-CC56-44F1-A6AD-C89326591ED9}" name="Cu" dataDxfId="3798" dataCellStyle="Porcentaje">
      <calculatedColumnFormula array="1">IF($A4="",0%,(_xlfn.XLOOKUP($A4,Tabla1[[#All],[ID]],Tabla1[[#All],[Cu]])))</calculatedColumnFormula>
    </tableColumn>
    <tableColumn id="23" xr3:uid="{E50A6928-63B6-47A7-96B1-FB9B64A9966F}" name="Fe" dataDxfId="3797" dataCellStyle="Porcentaje">
      <calculatedColumnFormula array="1">IF($A4="",0%,(_xlfn.XLOOKUP($A4,Tabla1[[#All],[ID]],Tabla1[[#All],[Fe]])))</calculatedColumnFormula>
    </tableColumn>
    <tableColumn id="24" xr3:uid="{78E00825-CF87-4AF4-8DEE-2579FAC99BE2}" name="Mn" dataDxfId="3796" dataCellStyle="Porcentaje">
      <calculatedColumnFormula array="1">IF($A4="",0%,(_xlfn.XLOOKUP($A4,Tabla1[[#All],[ID]],Tabla1[[#All],[Mn]])))</calculatedColumnFormula>
    </tableColumn>
    <tableColumn id="25" xr3:uid="{ABAAEBC1-AE68-494C-B1E6-CC8667B59600}" name="Mo" dataDxfId="3795" dataCellStyle="Porcentaje">
      <calculatedColumnFormula array="1">IF($A4="",0%,(_xlfn.XLOOKUP($A4,Tabla1[[#All],[ID]],Tabla1[[#All],[Mo]])))</calculatedColumnFormula>
    </tableColumn>
    <tableColumn id="26" xr3:uid="{DD0CF5E5-78F4-4C91-B411-4D4697918D3B}" name="SiO2" dataDxfId="3794" dataCellStyle="Porcentaje">
      <calculatedColumnFormula array="1">IF($A4="",0%,(_xlfn.XLOOKUP($A4,Tabla1[[#All],[ID]],Tabla1[[#All],[SiO2]])))</calculatedColumnFormula>
    </tableColumn>
    <tableColumn id="27" xr3:uid="{B31FE706-52CD-4FAF-BBE1-A720BB5937C8}" name="Zn" dataDxfId="3793" dataCellStyle="Porcentaje">
      <calculatedColumnFormula array="1">IF($A4="",0%,(_xlfn.XLOOKUP($A4,Tabla1[[#All],[ID]],Tabla1[[#All],[Zn]])))</calculatedColumnFormula>
    </tableColumn>
    <tableColumn id="28" xr3:uid="{32A2207C-95DE-4682-9E4F-81C046133AFF}" name="Na" dataDxfId="379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D424A48C-EB8E-4F26-BDCF-A8DD916A78B6}" name="Tabla250" displayName="Tabla250" ref="A3:W21" totalsRowShown="0" headerRowDxfId="3791" dataDxfId="3789" headerRowBorderDxfId="3790" tableBorderDxfId="3788" totalsRowBorderDxfId="3787" dataCellStyle="Porcentaje">
  <autoFilter ref="A3:W21" xr:uid="{62A12C63-74E9-484A-BEC8-31A82248B89B}"/>
  <tableColumns count="23">
    <tableColumn id="4" xr3:uid="{E48DA3DD-13CE-4D02-97C0-EA8CDEE67689}" name="MATERIA PRIMA" dataDxfId="3786"/>
    <tableColumn id="29" xr3:uid="{E2FA15A8-2153-4837-AB1E-DD4781B230D4}" name="CANTIDAD" dataDxfId="3785"/>
    <tableColumn id="5" xr3:uid="{A9FDA9FC-5C77-4409-A309-F404730DDB20}" name="Q" dataDxfId="3784">
      <calculatedColumnFormula>IF(Tabla250[[#This Row],[CANTIDAD]]="",0%,Tabla250[[#This Row],[CANTIDAD]]/10)</calculatedColumnFormula>
    </tableColumn>
    <tableColumn id="9" xr3:uid="{01ECA539-A5D4-405C-AADB-CA8172135785}" name="C" dataDxfId="3783" dataCellStyle="Porcentaje">
      <calculatedColumnFormula array="1">IF($A4="",0%,_xlfn.XLOOKUP($A4,Tabla1[[#All],[ID]],Tabla1[[#All],[C]]))</calculatedColumnFormula>
    </tableColumn>
    <tableColumn id="10" xr3:uid="{BAB61EBD-372D-49A6-B9F3-46312F1E743A}" name="N" dataDxfId="3782" dataCellStyle="Porcentaje">
      <calculatedColumnFormula array="1">IF($A4="",0%,_xlfn.XLOOKUP($A4,Tabla1[[#All],[ID]],Tabla1[[#All],[N]]))</calculatedColumnFormula>
    </tableColumn>
    <tableColumn id="11" xr3:uid="{4559FCAB-0BA6-4EBD-A998-CF6902FB013D}" name="N-NH4" dataDxfId="3781" dataCellStyle="Porcentaje">
      <calculatedColumnFormula array="1">IF($A4="",0%,(_xlfn.XLOOKUP($A4,Tabla1[[#All],[ID]],Tabla1[[#All],[N-NH4]])))</calculatedColumnFormula>
    </tableColumn>
    <tableColumn id="12" xr3:uid="{283FAA5C-4D86-4382-8AC5-DAEC1206D700}" name="N-NO3" dataDxfId="3780" dataCellStyle="Porcentaje">
      <calculatedColumnFormula array="1">IF($A4="",0%,(_xlfn.XLOOKUP($A4,Tabla1[[#All],[ID]],Tabla1[[#All],[N-NO3]])))</calculatedColumnFormula>
    </tableColumn>
    <tableColumn id="13" xr3:uid="{72A7A5C7-12FD-4105-869D-C5C21A80CB7B}" name="N-org" dataDxfId="3779" dataCellStyle="Porcentaje">
      <calculatedColumnFormula array="1">IF($A4="",0%,(_xlfn.XLOOKUP($A4,Tabla1[[#All],[ID]],Tabla1[[#All],[N-org]])))</calculatedColumnFormula>
    </tableColumn>
    <tableColumn id="14" xr3:uid="{4780D0B4-ACAE-46BA-9A58-5E1C124A784E}" name="N-ur" dataDxfId="3778" dataCellStyle="Porcentaje">
      <calculatedColumnFormula array="1">IF($A4="",0%,(_xlfn.XLOOKUP($A4,Tabla1[[#All],[ID]],Tabla1[[#All],[N-ur]])))</calculatedColumnFormula>
    </tableColumn>
    <tableColumn id="15" xr3:uid="{C584762B-440D-429E-8F8C-B362CCE9D39D}" name="P" dataDxfId="3777" dataCellStyle="Porcentaje">
      <calculatedColumnFormula array="1">IF($A4="",0%,(_xlfn.XLOOKUP($A4,Tabla1[[#All],[ID]],Tabla1[[#All],[P]])))</calculatedColumnFormula>
    </tableColumn>
    <tableColumn id="16" xr3:uid="{6DCB9B37-09ED-4A97-8206-FC41E5B4CE21}" name="K" dataDxfId="3776" dataCellStyle="Porcentaje">
      <calculatedColumnFormula array="1">IF($A4="",0%,(_xlfn.XLOOKUP($A4,Tabla1[[#All],[ID]],Tabla1[[#All],[K]])))</calculatedColumnFormula>
    </tableColumn>
    <tableColumn id="17" xr3:uid="{71DFDE1D-E717-4B94-AD98-A7BDD284DC60}" name="CaO" dataDxfId="3775" dataCellStyle="Porcentaje">
      <calculatedColumnFormula array="1">IF($A4="",0%,(_xlfn.XLOOKUP($A4,Tabla1[[#All],[ID]],Tabla1[[#All],[CaO]])))</calculatedColumnFormula>
    </tableColumn>
    <tableColumn id="18" xr3:uid="{74634483-8D9E-4ED0-B892-9EAE31D2B068}" name="MgO" dataDxfId="3774" dataCellStyle="Porcentaje">
      <calculatedColumnFormula array="1">IF($A4="",0%,(_xlfn.XLOOKUP($A4,Tabla1[[#All],[ID]],Tabla1[[#All],[MgO]])))</calculatedColumnFormula>
    </tableColumn>
    <tableColumn id="19" xr3:uid="{B35F8FCE-5EF6-41FE-BA7D-777CC2922CC4}" name="S" dataDxfId="3773" dataCellStyle="Porcentaje">
      <calculatedColumnFormula array="1">IF($A4="",0%,(_xlfn.XLOOKUP($A4,Tabla1[[#All],[ID]],Tabla1[[#All],[S]])))</calculatedColumnFormula>
    </tableColumn>
    <tableColumn id="20" xr3:uid="{1250A1E8-34C8-4E4B-AF3B-E35C8EF9B2E4}" name="B" dataDxfId="3772" dataCellStyle="Porcentaje">
      <calculatedColumnFormula array="1">IF($A4="",0%,(_xlfn.XLOOKUP($A4,Tabla1[[#All],[ID]],Tabla1[[#All],[B]])))</calculatedColumnFormula>
    </tableColumn>
    <tableColumn id="21" xr3:uid="{57BE14CD-7CDB-4ECA-8A3D-DBC54C7BEAA4}" name="Co" dataDxfId="3771" dataCellStyle="Porcentaje">
      <calculatedColumnFormula array="1">IF($A4="",0%,(_xlfn.XLOOKUP($A4,Tabla1[[#All],[ID]],Tabla1[[#All],[Co]])))</calculatedColumnFormula>
    </tableColumn>
    <tableColumn id="22" xr3:uid="{A59AACBC-15D4-4906-8CF3-977381272A9F}" name="Cu" dataDxfId="3770" dataCellStyle="Porcentaje">
      <calculatedColumnFormula array="1">IF($A4="",0%,(_xlfn.XLOOKUP($A4,Tabla1[[#All],[ID]],Tabla1[[#All],[Cu]])))</calculatedColumnFormula>
    </tableColumn>
    <tableColumn id="23" xr3:uid="{0D0DF494-9C7D-420A-BB00-7689A9F2F8D5}" name="Fe" dataDxfId="3769" dataCellStyle="Porcentaje">
      <calculatedColumnFormula array="1">IF($A4="",0%,(_xlfn.XLOOKUP($A4,Tabla1[[#All],[ID]],Tabla1[[#All],[Fe]])))</calculatedColumnFormula>
    </tableColumn>
    <tableColumn id="24" xr3:uid="{D34D6D77-5EC0-43D9-8E3B-022BB87D3F25}" name="Mn" dataDxfId="3768" dataCellStyle="Porcentaje">
      <calculatedColumnFormula array="1">IF($A4="",0%,(_xlfn.XLOOKUP($A4,Tabla1[[#All],[ID]],Tabla1[[#All],[Mn]])))</calculatedColumnFormula>
    </tableColumn>
    <tableColumn id="25" xr3:uid="{78037CA9-3FB5-495E-9184-02B9838B02DD}" name="Mo" dataDxfId="3767" dataCellStyle="Porcentaje">
      <calculatedColumnFormula array="1">IF($A4="",0%,(_xlfn.XLOOKUP($A4,Tabla1[[#All],[ID]],Tabla1[[#All],[Mo]])))</calculatedColumnFormula>
    </tableColumn>
    <tableColumn id="26" xr3:uid="{439343A3-D384-4F01-8177-6CE3A3DA62CB}" name="SiO2" dataDxfId="3766" dataCellStyle="Porcentaje">
      <calculatedColumnFormula array="1">IF($A4="",0%,(_xlfn.XLOOKUP($A4,Tabla1[[#All],[ID]],Tabla1[[#All],[SiO2]])))</calculatedColumnFormula>
    </tableColumn>
    <tableColumn id="27" xr3:uid="{C24ED978-F955-41A0-A5C1-814C99CC54A3}" name="Zn" dataDxfId="3765" dataCellStyle="Porcentaje">
      <calculatedColumnFormula array="1">IF($A4="",0%,(_xlfn.XLOOKUP($A4,Tabla1[[#All],[ID]],Tabla1[[#All],[Zn]])))</calculatedColumnFormula>
    </tableColumn>
    <tableColumn id="28" xr3:uid="{FD849C94-B866-4BE1-8FC8-603431DF45CA}" name="Na" dataDxfId="3764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D5C7862C-22A7-45E1-B1F0-DF75DDAA5522}" name="Tabla251" displayName="Tabla251" ref="A3:W21" totalsRowShown="0" headerRowDxfId="3763" dataDxfId="3761" headerRowBorderDxfId="3762" tableBorderDxfId="3760" totalsRowBorderDxfId="3759" dataCellStyle="Porcentaje">
  <autoFilter ref="A3:W21" xr:uid="{62A12C63-74E9-484A-BEC8-31A82248B89B}"/>
  <tableColumns count="23">
    <tableColumn id="4" xr3:uid="{773AFB4E-4228-4A92-9250-C22ABDF42A95}" name="MATERIA PRIMA" dataDxfId="3758"/>
    <tableColumn id="29" xr3:uid="{F9C5779D-C8BB-4834-9B1B-583D46E317D9}" name="CANTIDAD" dataDxfId="3757"/>
    <tableColumn id="5" xr3:uid="{A1F8780E-9BD6-4276-A8D0-8A556F20D7D5}" name="Q" dataDxfId="3756">
      <calculatedColumnFormula>IF(Tabla251[[#This Row],[CANTIDAD]]="",0%,Tabla251[[#This Row],[CANTIDAD]]/10)</calculatedColumnFormula>
    </tableColumn>
    <tableColumn id="9" xr3:uid="{26DD76C8-8FE9-400F-9544-97A7D127E28C}" name="C" dataDxfId="3755" dataCellStyle="Porcentaje">
      <calculatedColumnFormula array="1">IF($A4="",0%,_xlfn.XLOOKUP($A4,Tabla1[[#All],[ID]],Tabla1[[#All],[C]]))</calculatedColumnFormula>
    </tableColumn>
    <tableColumn id="10" xr3:uid="{EB510123-5B20-4E94-88A9-66B19DA38755}" name="N" dataDxfId="3754" dataCellStyle="Porcentaje">
      <calculatedColumnFormula array="1">IF($A4="",0%,_xlfn.XLOOKUP($A4,Tabla1[[#All],[ID]],Tabla1[[#All],[N]]))</calculatedColumnFormula>
    </tableColumn>
    <tableColumn id="11" xr3:uid="{8D47DEE9-44BB-4B88-9D62-AD15387E709A}" name="N-NH4" dataDxfId="3753" dataCellStyle="Porcentaje">
      <calculatedColumnFormula array="1">IF($A4="",0%,(_xlfn.XLOOKUP($A4,Tabla1[[#All],[ID]],Tabla1[[#All],[N-NH4]])))</calculatedColumnFormula>
    </tableColumn>
    <tableColumn id="12" xr3:uid="{25D13E07-C008-4FC6-8CCB-AD1F7D3A3FC0}" name="N-NO3" dataDxfId="3752" dataCellStyle="Porcentaje">
      <calculatedColumnFormula array="1">IF($A4="",0%,(_xlfn.XLOOKUP($A4,Tabla1[[#All],[ID]],Tabla1[[#All],[N-NO3]])))</calculatedColumnFormula>
    </tableColumn>
    <tableColumn id="13" xr3:uid="{C4927D72-9E0A-4515-8687-767840F30544}" name="N-org" dataDxfId="3751" dataCellStyle="Porcentaje">
      <calculatedColumnFormula array="1">IF($A4="",0%,(_xlfn.XLOOKUP($A4,Tabla1[[#All],[ID]],Tabla1[[#All],[N-org]])))</calculatedColumnFormula>
    </tableColumn>
    <tableColumn id="14" xr3:uid="{7A402E3D-DDC3-439B-BDCA-05EC02CBFD9B}" name="N-ur" dataDxfId="3750" dataCellStyle="Porcentaje">
      <calculatedColumnFormula array="1">IF($A4="",0%,(_xlfn.XLOOKUP($A4,Tabla1[[#All],[ID]],Tabla1[[#All],[N-ur]])))</calculatedColumnFormula>
    </tableColumn>
    <tableColumn id="15" xr3:uid="{E8A40BF1-CFF0-46AF-8A43-34450941015B}" name="P" dataDxfId="3749" dataCellStyle="Porcentaje">
      <calculatedColumnFormula array="1">IF($A4="",0%,(_xlfn.XLOOKUP($A4,Tabla1[[#All],[ID]],Tabla1[[#All],[P]])))</calculatedColumnFormula>
    </tableColumn>
    <tableColumn id="16" xr3:uid="{47300203-7698-4349-A32F-8D3275AE280E}" name="K" dataDxfId="3748" dataCellStyle="Porcentaje">
      <calculatedColumnFormula array="1">IF($A4="",0%,(_xlfn.XLOOKUP($A4,Tabla1[[#All],[ID]],Tabla1[[#All],[K]])))</calculatedColumnFormula>
    </tableColumn>
    <tableColumn id="17" xr3:uid="{0A7E75F2-B817-4705-8F79-10AEDC1AAAF9}" name="CaO" dataDxfId="3747" dataCellStyle="Porcentaje">
      <calculatedColumnFormula array="1">IF($A4="",0%,(_xlfn.XLOOKUP($A4,Tabla1[[#All],[ID]],Tabla1[[#All],[CaO]])))</calculatedColumnFormula>
    </tableColumn>
    <tableColumn id="18" xr3:uid="{C3C261E5-4D37-4D54-A89D-477192D35F1A}" name="MgO" dataDxfId="3746" dataCellStyle="Porcentaje">
      <calculatedColumnFormula array="1">IF($A4="",0%,(_xlfn.XLOOKUP($A4,Tabla1[[#All],[ID]],Tabla1[[#All],[MgO]])))</calculatedColumnFormula>
    </tableColumn>
    <tableColumn id="19" xr3:uid="{BE4550B5-D549-41E5-B941-8565F871C422}" name="S" dataDxfId="3745" dataCellStyle="Porcentaje">
      <calculatedColumnFormula array="1">IF($A4="",0%,(_xlfn.XLOOKUP($A4,Tabla1[[#All],[ID]],Tabla1[[#All],[S]])))</calculatedColumnFormula>
    </tableColumn>
    <tableColumn id="20" xr3:uid="{D2618D49-E08B-477D-9AB6-4E829C43876B}" name="B" dataDxfId="3744" dataCellStyle="Porcentaje">
      <calculatedColumnFormula array="1">IF($A4="",0%,(_xlfn.XLOOKUP($A4,Tabla1[[#All],[ID]],Tabla1[[#All],[B]])))</calculatedColumnFormula>
    </tableColumn>
    <tableColumn id="21" xr3:uid="{2037CFAF-5F33-4029-9661-3A173FD77CF5}" name="Co" dataDxfId="3743" dataCellStyle="Porcentaje">
      <calculatedColumnFormula array="1">IF($A4="",0%,(_xlfn.XLOOKUP($A4,Tabla1[[#All],[ID]],Tabla1[[#All],[Co]])))</calculatedColumnFormula>
    </tableColumn>
    <tableColumn id="22" xr3:uid="{38CA6787-BB58-40C9-AFA5-B435EB056CBC}" name="Cu" dataDxfId="3742" dataCellStyle="Porcentaje">
      <calculatedColumnFormula array="1">IF($A4="",0%,(_xlfn.XLOOKUP($A4,Tabla1[[#All],[ID]],Tabla1[[#All],[Cu]])))</calculatedColumnFormula>
    </tableColumn>
    <tableColumn id="23" xr3:uid="{8E9BFDA0-B9DF-4069-AD8B-B8B03B49E60E}" name="Fe" dataDxfId="3741" dataCellStyle="Porcentaje">
      <calculatedColumnFormula array="1">IF($A4="",0%,(_xlfn.XLOOKUP($A4,Tabla1[[#All],[ID]],Tabla1[[#All],[Fe]])))</calculatedColumnFormula>
    </tableColumn>
    <tableColumn id="24" xr3:uid="{82E3EA9F-11E4-4DA1-A99B-16DB8184DF6D}" name="Mn" dataDxfId="3740" dataCellStyle="Porcentaje">
      <calculatedColumnFormula array="1">IF($A4="",0%,(_xlfn.XLOOKUP($A4,Tabla1[[#All],[ID]],Tabla1[[#All],[Mn]])))</calculatedColumnFormula>
    </tableColumn>
    <tableColumn id="25" xr3:uid="{8C43C4A6-2199-4B9F-B8F0-96C351BE9D14}" name="Mo" dataDxfId="3739" dataCellStyle="Porcentaje">
      <calculatedColumnFormula array="1">IF($A4="",0%,(_xlfn.XLOOKUP($A4,Tabla1[[#All],[ID]],Tabla1[[#All],[Mo]])))</calculatedColumnFormula>
    </tableColumn>
    <tableColumn id="26" xr3:uid="{BB8E527F-8484-4EFC-9DE9-A4C1F727375C}" name="SiO2" dataDxfId="3738" dataCellStyle="Porcentaje">
      <calculatedColumnFormula array="1">IF($A4="",0%,(_xlfn.XLOOKUP($A4,Tabla1[[#All],[ID]],Tabla1[[#All],[SiO2]])))</calculatedColumnFormula>
    </tableColumn>
    <tableColumn id="27" xr3:uid="{0574C697-FD76-4B79-B90A-493BEEEE4969}" name="Zn" dataDxfId="3737" dataCellStyle="Porcentaje">
      <calculatedColumnFormula array="1">IF($A4="",0%,(_xlfn.XLOOKUP($A4,Tabla1[[#All],[ID]],Tabla1[[#All],[Zn]])))</calculatedColumnFormula>
    </tableColumn>
    <tableColumn id="28" xr3:uid="{4B488930-8C51-4AFD-A977-0C2D0AC7B49D}" name="Na" dataDxfId="3736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FBD953F1-EC13-44D3-B4B4-53E78C1183CC}" name="Tabla252" displayName="Tabla252" ref="A3:W21" totalsRowShown="0" headerRowDxfId="3735" dataDxfId="3733" headerRowBorderDxfId="3734" tableBorderDxfId="3732" totalsRowBorderDxfId="3731" dataCellStyle="Porcentaje">
  <autoFilter ref="A3:W21" xr:uid="{62A12C63-74E9-484A-BEC8-31A82248B89B}"/>
  <tableColumns count="23">
    <tableColumn id="4" xr3:uid="{65D932E1-2572-427F-9884-A34CFB6618B0}" name="MATERIA PRIMA" dataDxfId="3730"/>
    <tableColumn id="29" xr3:uid="{9BAF9D19-E077-403F-8F88-B7C77EE11C0C}" name="CANTIDAD" dataDxfId="3729"/>
    <tableColumn id="5" xr3:uid="{D1ED4BD0-8C9B-44CC-AB69-9C70FC05267A}" name="Q" dataDxfId="3728">
      <calculatedColumnFormula>IF(Tabla252[[#This Row],[CANTIDAD]]="",0%,Tabla252[[#This Row],[CANTIDAD]]/10)</calculatedColumnFormula>
    </tableColumn>
    <tableColumn id="9" xr3:uid="{3AA69CF3-FA52-481F-A106-ACD26EB3F943}" name="C" dataDxfId="3727" dataCellStyle="Porcentaje">
      <calculatedColumnFormula array="1">IF($A4="",0%,_xlfn.XLOOKUP($A4,Tabla1[[#All],[ID]],Tabla1[[#All],[C]]))</calculatedColumnFormula>
    </tableColumn>
    <tableColumn id="10" xr3:uid="{2EF50FE2-F2A3-442A-BC43-3548F08F591B}" name="N" dataDxfId="3726" dataCellStyle="Porcentaje">
      <calculatedColumnFormula array="1">IF($A4="",0%,_xlfn.XLOOKUP($A4,Tabla1[[#All],[ID]],Tabla1[[#All],[N]]))</calculatedColumnFormula>
    </tableColumn>
    <tableColumn id="11" xr3:uid="{F854BC3B-F72F-4A6E-9604-22F64AC1ED60}" name="N-NH4" dataDxfId="3725" dataCellStyle="Porcentaje">
      <calculatedColumnFormula array="1">IF($A4="",0%,(_xlfn.XLOOKUP($A4,Tabla1[[#All],[ID]],Tabla1[[#All],[N-NH4]])))</calculatedColumnFormula>
    </tableColumn>
    <tableColumn id="12" xr3:uid="{1002025D-F3F5-461B-AFD1-30984534F154}" name="N-NO3" dataDxfId="3724" dataCellStyle="Porcentaje">
      <calculatedColumnFormula array="1">IF($A4="",0%,(_xlfn.XLOOKUP($A4,Tabla1[[#All],[ID]],Tabla1[[#All],[N-NO3]])))</calculatedColumnFormula>
    </tableColumn>
    <tableColumn id="13" xr3:uid="{5342A422-3D0A-42FC-8A4E-5A98E3094A1D}" name="N-org" dataDxfId="3723" dataCellStyle="Porcentaje">
      <calculatedColumnFormula array="1">IF($A4="",0%,(_xlfn.XLOOKUP($A4,Tabla1[[#All],[ID]],Tabla1[[#All],[N-org]])))</calculatedColumnFormula>
    </tableColumn>
    <tableColumn id="14" xr3:uid="{F9A6C441-EE0A-46CD-BED8-5E6C28B8D93A}" name="N-ur" dataDxfId="3722" dataCellStyle="Porcentaje">
      <calculatedColumnFormula array="1">IF($A4="",0%,(_xlfn.XLOOKUP($A4,Tabla1[[#All],[ID]],Tabla1[[#All],[N-ur]])))</calculatedColumnFormula>
    </tableColumn>
    <tableColumn id="15" xr3:uid="{7E3B39B0-7F03-426F-B9B4-663A11C49304}" name="P" dataDxfId="3721" dataCellStyle="Porcentaje">
      <calculatedColumnFormula array="1">IF($A4="",0%,(_xlfn.XLOOKUP($A4,Tabla1[[#All],[ID]],Tabla1[[#All],[P]])))</calculatedColumnFormula>
    </tableColumn>
    <tableColumn id="16" xr3:uid="{D3AE9452-8564-4567-B188-C371F0049771}" name="K" dataDxfId="3720" dataCellStyle="Porcentaje">
      <calculatedColumnFormula array="1">IF($A4="",0%,(_xlfn.XLOOKUP($A4,Tabla1[[#All],[ID]],Tabla1[[#All],[K]])))</calculatedColumnFormula>
    </tableColumn>
    <tableColumn id="17" xr3:uid="{8D9D3D4D-9CE3-41DD-9984-CF616B795BCD}" name="CaO" dataDxfId="3719" dataCellStyle="Porcentaje">
      <calculatedColumnFormula array="1">IF($A4="",0%,(_xlfn.XLOOKUP($A4,Tabla1[[#All],[ID]],Tabla1[[#All],[CaO]])))</calculatedColumnFormula>
    </tableColumn>
    <tableColumn id="18" xr3:uid="{EBB9E805-E534-4CBE-B319-8187990AF26F}" name="MgO" dataDxfId="3718" dataCellStyle="Porcentaje">
      <calculatedColumnFormula array="1">IF($A4="",0%,(_xlfn.XLOOKUP($A4,Tabla1[[#All],[ID]],Tabla1[[#All],[MgO]])))</calculatedColumnFormula>
    </tableColumn>
    <tableColumn id="19" xr3:uid="{3121886B-E765-405D-999C-80B52555D344}" name="S" dataDxfId="3717" dataCellStyle="Porcentaje">
      <calculatedColumnFormula array="1">IF($A4="",0%,(_xlfn.XLOOKUP($A4,Tabla1[[#All],[ID]],Tabla1[[#All],[S]])))</calculatedColumnFormula>
    </tableColumn>
    <tableColumn id="20" xr3:uid="{8ED0E35F-83C6-417D-9EBE-A21AE5A61DC6}" name="B" dataDxfId="3716" dataCellStyle="Porcentaje">
      <calculatedColumnFormula array="1">IF($A4="",0%,(_xlfn.XLOOKUP($A4,Tabla1[[#All],[ID]],Tabla1[[#All],[B]])))</calculatedColumnFormula>
    </tableColumn>
    <tableColumn id="21" xr3:uid="{E9F3574B-F41D-4EC9-A092-8D08BA685DDE}" name="Co" dataDxfId="3715" dataCellStyle="Porcentaje">
      <calculatedColumnFormula array="1">IF($A4="",0%,(_xlfn.XLOOKUP($A4,Tabla1[[#All],[ID]],Tabla1[[#All],[Co]])))</calculatedColumnFormula>
    </tableColumn>
    <tableColumn id="22" xr3:uid="{F0E42AEC-DA91-48B6-8198-3D2C6BC62B36}" name="Cu" dataDxfId="3714" dataCellStyle="Porcentaje">
      <calculatedColumnFormula array="1">IF($A4="",0%,(_xlfn.XLOOKUP($A4,Tabla1[[#All],[ID]],Tabla1[[#All],[Cu]])))</calculatedColumnFormula>
    </tableColumn>
    <tableColumn id="23" xr3:uid="{56EC0D56-9645-4153-9286-A9EB92941B93}" name="Fe" dataDxfId="3713" dataCellStyle="Porcentaje">
      <calculatedColumnFormula array="1">IF($A4="",0%,(_xlfn.XLOOKUP($A4,Tabla1[[#All],[ID]],Tabla1[[#All],[Fe]])))</calculatedColumnFormula>
    </tableColumn>
    <tableColumn id="24" xr3:uid="{0F7660D6-44E7-42C6-AA7A-54F9B77E168F}" name="Mn" dataDxfId="3712" dataCellStyle="Porcentaje">
      <calculatedColumnFormula array="1">IF($A4="",0%,(_xlfn.XLOOKUP($A4,Tabla1[[#All],[ID]],Tabla1[[#All],[Mn]])))</calculatedColumnFormula>
    </tableColumn>
    <tableColumn id="25" xr3:uid="{F134213C-2454-4249-B740-7E803D2F1649}" name="Mo" dataDxfId="3711" dataCellStyle="Porcentaje">
      <calculatedColumnFormula array="1">IF($A4="",0%,(_xlfn.XLOOKUP($A4,Tabla1[[#All],[ID]],Tabla1[[#All],[Mo]])))</calculatedColumnFormula>
    </tableColumn>
    <tableColumn id="26" xr3:uid="{1BEA1D2A-B6CC-4940-83CB-FFF519C52688}" name="SiO2" dataDxfId="3710" dataCellStyle="Porcentaje">
      <calculatedColumnFormula array="1">IF($A4="",0%,(_xlfn.XLOOKUP($A4,Tabla1[[#All],[ID]],Tabla1[[#All],[SiO2]])))</calculatedColumnFormula>
    </tableColumn>
    <tableColumn id="27" xr3:uid="{8E47A656-EB3E-4CB8-B2C2-035530D23474}" name="Zn" dataDxfId="3709" dataCellStyle="Porcentaje">
      <calculatedColumnFormula array="1">IF($A4="",0%,(_xlfn.XLOOKUP($A4,Tabla1[[#All],[ID]],Tabla1[[#All],[Zn]])))</calculatedColumnFormula>
    </tableColumn>
    <tableColumn id="28" xr3:uid="{3B344A3C-80BA-412C-8ADD-B9C19DA01ED4}" name="Na" dataDxfId="3708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ACEB92EF-B9F5-4D2C-889D-9D9EAC2216E5}" name="Tabla253" displayName="Tabla253" ref="A3:W21" totalsRowShown="0" headerRowDxfId="3707" dataDxfId="3705" headerRowBorderDxfId="3706" tableBorderDxfId="3704" totalsRowBorderDxfId="3703" dataCellStyle="Porcentaje">
  <autoFilter ref="A3:W21" xr:uid="{62A12C63-74E9-484A-BEC8-31A82248B89B}"/>
  <tableColumns count="23">
    <tableColumn id="4" xr3:uid="{A382945A-2F6B-45AA-B8E0-4FEC218E63FF}" name="MATERIA PRIMA" dataDxfId="3702"/>
    <tableColumn id="29" xr3:uid="{A97D04AA-38D6-44A3-98A5-ECC9C2FA1F3F}" name="CANTIDAD" dataDxfId="3701"/>
    <tableColumn id="5" xr3:uid="{545BFA9C-3349-4B8C-892F-2641A71082C8}" name="Q" dataDxfId="3700">
      <calculatedColumnFormula>IF(Tabla253[[#This Row],[CANTIDAD]]="",0%,Tabla253[[#This Row],[CANTIDAD]]/10)</calculatedColumnFormula>
    </tableColumn>
    <tableColumn id="9" xr3:uid="{63EAFFF6-8412-4348-9E50-8180FB858D0A}" name="C" dataDxfId="3699" dataCellStyle="Porcentaje">
      <calculatedColumnFormula array="1">IF($A4="",0%,_xlfn.XLOOKUP($A4,Tabla1[[#All],[ID]],Tabla1[[#All],[C]]))</calculatedColumnFormula>
    </tableColumn>
    <tableColumn id="10" xr3:uid="{CB23F901-2609-4FAC-B2E9-52192B1766DE}" name="N" dataDxfId="3698" dataCellStyle="Porcentaje">
      <calculatedColumnFormula array="1">IF($A4="",0%,_xlfn.XLOOKUP($A4,Tabla1[[#All],[ID]],Tabla1[[#All],[N]]))</calculatedColumnFormula>
    </tableColumn>
    <tableColumn id="11" xr3:uid="{A506BACE-2306-4E44-9164-94A8E4C7F8C3}" name="N-NH4" dataDxfId="3697" dataCellStyle="Porcentaje">
      <calculatedColumnFormula array="1">IF($A4="",0%,(_xlfn.XLOOKUP($A4,Tabla1[[#All],[ID]],Tabla1[[#All],[N-NH4]])))</calculatedColumnFormula>
    </tableColumn>
    <tableColumn id="12" xr3:uid="{A7D0BA76-4394-402A-97AA-73082B17B89B}" name="N-NO3" dataDxfId="3696" dataCellStyle="Porcentaje">
      <calculatedColumnFormula array="1">IF($A4="",0%,(_xlfn.XLOOKUP($A4,Tabla1[[#All],[ID]],Tabla1[[#All],[N-NO3]])))</calculatedColumnFormula>
    </tableColumn>
    <tableColumn id="13" xr3:uid="{1E3054FF-1E06-4CCD-B06D-147379F9C7BB}" name="N-org" dataDxfId="3695" dataCellStyle="Porcentaje">
      <calculatedColumnFormula array="1">IF($A4="",0%,(_xlfn.XLOOKUP($A4,Tabla1[[#All],[ID]],Tabla1[[#All],[N-org]])))</calculatedColumnFormula>
    </tableColumn>
    <tableColumn id="14" xr3:uid="{D618A153-5CF4-4317-85A4-37340F494A33}" name="N-ur" dataDxfId="3694" dataCellStyle="Porcentaje">
      <calculatedColumnFormula array="1">IF($A4="",0%,(_xlfn.XLOOKUP($A4,Tabla1[[#All],[ID]],Tabla1[[#All],[N-ur]])))</calculatedColumnFormula>
    </tableColumn>
    <tableColumn id="15" xr3:uid="{216737EC-A7ED-4B25-BF4A-9FD2AC1D00D3}" name="P" dataDxfId="3693" dataCellStyle="Porcentaje">
      <calculatedColumnFormula array="1">IF($A4="",0%,(_xlfn.XLOOKUP($A4,Tabla1[[#All],[ID]],Tabla1[[#All],[P]])))</calculatedColumnFormula>
    </tableColumn>
    <tableColumn id="16" xr3:uid="{52E75B99-F1F3-400F-AC1A-28711A905D1D}" name="K" dataDxfId="3692" dataCellStyle="Porcentaje">
      <calculatedColumnFormula array="1">IF($A4="",0%,(_xlfn.XLOOKUP($A4,Tabla1[[#All],[ID]],Tabla1[[#All],[K]])))</calculatedColumnFormula>
    </tableColumn>
    <tableColumn id="17" xr3:uid="{0D2CC530-4886-4020-8773-BA7F8DE58E8C}" name="CaO" dataDxfId="3691" dataCellStyle="Porcentaje">
      <calculatedColumnFormula array="1">IF($A4="",0%,(_xlfn.XLOOKUP($A4,Tabla1[[#All],[ID]],Tabla1[[#All],[CaO]])))</calculatedColumnFormula>
    </tableColumn>
    <tableColumn id="18" xr3:uid="{B6B2225D-079A-4073-B5F0-65F8850F4236}" name="MgO" dataDxfId="3690" dataCellStyle="Porcentaje">
      <calculatedColumnFormula array="1">IF($A4="",0%,(_xlfn.XLOOKUP($A4,Tabla1[[#All],[ID]],Tabla1[[#All],[MgO]])))</calculatedColumnFormula>
    </tableColumn>
    <tableColumn id="19" xr3:uid="{57AF6306-206A-43A5-8166-A68C7D6BD401}" name="S" dataDxfId="3689" dataCellStyle="Porcentaje">
      <calculatedColumnFormula array="1">IF($A4="",0%,(_xlfn.XLOOKUP($A4,Tabla1[[#All],[ID]],Tabla1[[#All],[S]])))</calculatedColumnFormula>
    </tableColumn>
    <tableColumn id="20" xr3:uid="{E1080849-42B4-4203-AA71-F4C41E09BF88}" name="B" dataDxfId="3688" dataCellStyle="Porcentaje">
      <calculatedColumnFormula array="1">IF($A4="",0%,(_xlfn.XLOOKUP($A4,Tabla1[[#All],[ID]],Tabla1[[#All],[B]])))</calculatedColumnFormula>
    </tableColumn>
    <tableColumn id="21" xr3:uid="{590216FA-C297-43AA-97B9-7FD4D4A60245}" name="Co" dataDxfId="3687" dataCellStyle="Porcentaje">
      <calculatedColumnFormula array="1">IF($A4="",0%,(_xlfn.XLOOKUP($A4,Tabla1[[#All],[ID]],Tabla1[[#All],[Co]])))</calculatedColumnFormula>
    </tableColumn>
    <tableColumn id="22" xr3:uid="{E544E0FB-8608-4D6A-B4C5-C0FAC1E1D039}" name="Cu" dataDxfId="3686" dataCellStyle="Porcentaje">
      <calculatedColumnFormula array="1">IF($A4="",0%,(_xlfn.XLOOKUP($A4,Tabla1[[#All],[ID]],Tabla1[[#All],[Cu]])))</calculatedColumnFormula>
    </tableColumn>
    <tableColumn id="23" xr3:uid="{E897F445-9AC8-45A1-97CE-BB852D326426}" name="Fe" dataDxfId="3685" dataCellStyle="Porcentaje">
      <calculatedColumnFormula array="1">IF($A4="",0%,(_xlfn.XLOOKUP($A4,Tabla1[[#All],[ID]],Tabla1[[#All],[Fe]])))</calculatedColumnFormula>
    </tableColumn>
    <tableColumn id="24" xr3:uid="{091F4B35-805D-4B58-BB9E-DFBF8DDDBC96}" name="Mn" dataDxfId="3684" dataCellStyle="Porcentaje">
      <calculatedColumnFormula array="1">IF($A4="",0%,(_xlfn.XLOOKUP($A4,Tabla1[[#All],[ID]],Tabla1[[#All],[Mn]])))</calculatedColumnFormula>
    </tableColumn>
    <tableColumn id="25" xr3:uid="{B722FCCB-04F7-416D-8F92-1465BCCD1D32}" name="Mo" dataDxfId="3683" dataCellStyle="Porcentaje">
      <calculatedColumnFormula array="1">IF($A4="",0%,(_xlfn.XLOOKUP($A4,Tabla1[[#All],[ID]],Tabla1[[#All],[Mo]])))</calculatedColumnFormula>
    </tableColumn>
    <tableColumn id="26" xr3:uid="{E0A38A47-F377-4E91-973F-46815A5CDD26}" name="SiO2" dataDxfId="3682" dataCellStyle="Porcentaje">
      <calculatedColumnFormula array="1">IF($A4="",0%,(_xlfn.XLOOKUP($A4,Tabla1[[#All],[ID]],Tabla1[[#All],[SiO2]])))</calculatedColumnFormula>
    </tableColumn>
    <tableColumn id="27" xr3:uid="{0C112EE9-1D9B-4A96-87C3-6C27306DBB99}" name="Zn" dataDxfId="3681" dataCellStyle="Porcentaje">
      <calculatedColumnFormula array="1">IF($A4="",0%,(_xlfn.XLOOKUP($A4,Tabla1[[#All],[ID]],Tabla1[[#All],[Zn]])))</calculatedColumnFormula>
    </tableColumn>
    <tableColumn id="28" xr3:uid="{DD23FA69-3917-490F-9B87-82144DA78EAB}" name="Na" dataDxfId="368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ABFE4B2A-E80F-4B00-883E-401CB796D7E1}" name="Tabla254" displayName="Tabla254" ref="A3:W21" totalsRowShown="0" headerRowDxfId="3679" dataDxfId="3677" headerRowBorderDxfId="3678" tableBorderDxfId="3676" totalsRowBorderDxfId="3675" dataCellStyle="Porcentaje">
  <autoFilter ref="A3:W21" xr:uid="{62A12C63-74E9-484A-BEC8-31A82248B89B}"/>
  <tableColumns count="23">
    <tableColumn id="4" xr3:uid="{48AC6D3F-D177-41ED-90B9-A9B02626937A}" name="MATERIA PRIMA" dataDxfId="3674"/>
    <tableColumn id="29" xr3:uid="{55902713-F8A2-450B-B251-8E732FB330DB}" name="CANTIDAD" dataDxfId="3673"/>
    <tableColumn id="5" xr3:uid="{8DAEA43D-C2CB-407C-B514-25474AE839CF}" name="Q" dataDxfId="3672">
      <calculatedColumnFormula>IF(Tabla254[[#This Row],[CANTIDAD]]="",0%,Tabla254[[#This Row],[CANTIDAD]]/10)</calculatedColumnFormula>
    </tableColumn>
    <tableColumn id="9" xr3:uid="{06BA1071-6A99-4CB7-B137-1BAF8344616C}" name="C" dataDxfId="3671" dataCellStyle="Porcentaje">
      <calculatedColumnFormula array="1">IF($A4="",0%,_xlfn.XLOOKUP($A4,Tabla1[[#All],[ID]],Tabla1[[#All],[C]]))</calculatedColumnFormula>
    </tableColumn>
    <tableColumn id="10" xr3:uid="{72300870-0854-409B-9F6F-64662C7987DA}" name="N" dataDxfId="3670" dataCellStyle="Porcentaje">
      <calculatedColumnFormula array="1">IF($A4="",0%,_xlfn.XLOOKUP($A4,Tabla1[[#All],[ID]],Tabla1[[#All],[N]]))</calculatedColumnFormula>
    </tableColumn>
    <tableColumn id="11" xr3:uid="{6010493A-6A77-4BAC-B775-493CC128262E}" name="N-NH4" dataDxfId="3669" dataCellStyle="Porcentaje">
      <calculatedColumnFormula array="1">IF($A4="",0%,(_xlfn.XLOOKUP($A4,Tabla1[[#All],[ID]],Tabla1[[#All],[N-NH4]])))</calculatedColumnFormula>
    </tableColumn>
    <tableColumn id="12" xr3:uid="{3A6B2F87-693C-421F-97C5-234954C7D026}" name="N-NO3" dataDxfId="3668" dataCellStyle="Porcentaje">
      <calculatedColumnFormula array="1">IF($A4="",0%,(_xlfn.XLOOKUP($A4,Tabla1[[#All],[ID]],Tabla1[[#All],[N-NO3]])))</calculatedColumnFormula>
    </tableColumn>
    <tableColumn id="13" xr3:uid="{499EC70C-8ED3-4929-AC68-6EF19D450A30}" name="N-org" dataDxfId="3667" dataCellStyle="Porcentaje">
      <calculatedColumnFormula array="1">IF($A4="",0%,(_xlfn.XLOOKUP($A4,Tabla1[[#All],[ID]],Tabla1[[#All],[N-org]])))</calculatedColumnFormula>
    </tableColumn>
    <tableColumn id="14" xr3:uid="{7A5C57DD-2DB1-47CC-910A-87E7966A43BA}" name="N-ur" dataDxfId="3666" dataCellStyle="Porcentaje">
      <calculatedColumnFormula array="1">IF($A4="",0%,(_xlfn.XLOOKUP($A4,Tabla1[[#All],[ID]],Tabla1[[#All],[N-ur]])))</calculatedColumnFormula>
    </tableColumn>
    <tableColumn id="15" xr3:uid="{0FAF8378-BFCB-477C-9ADC-43F7E0D081FC}" name="P" dataDxfId="3665" dataCellStyle="Porcentaje">
      <calculatedColumnFormula array="1">IF($A4="",0%,(_xlfn.XLOOKUP($A4,Tabla1[[#All],[ID]],Tabla1[[#All],[P]])))</calculatedColumnFormula>
    </tableColumn>
    <tableColumn id="16" xr3:uid="{6A94F9A4-1AA8-48EB-9611-0C50CC3FC560}" name="K" dataDxfId="3664" dataCellStyle="Porcentaje">
      <calculatedColumnFormula array="1">IF($A4="",0%,(_xlfn.XLOOKUP($A4,Tabla1[[#All],[ID]],Tabla1[[#All],[K]])))</calculatedColumnFormula>
    </tableColumn>
    <tableColumn id="17" xr3:uid="{C4ECDC6A-F979-4D0B-AD8D-219A3372C91A}" name="CaO" dataDxfId="3663" dataCellStyle="Porcentaje">
      <calculatedColumnFormula array="1">IF($A4="",0%,(_xlfn.XLOOKUP($A4,Tabla1[[#All],[ID]],Tabla1[[#All],[CaO]])))</calculatedColumnFormula>
    </tableColumn>
    <tableColumn id="18" xr3:uid="{F01ADCB6-B64D-45FB-9779-3F95B80591C0}" name="MgO" dataDxfId="3662" dataCellStyle="Porcentaje">
      <calculatedColumnFormula array="1">IF($A4="",0%,(_xlfn.XLOOKUP($A4,Tabla1[[#All],[ID]],Tabla1[[#All],[MgO]])))</calculatedColumnFormula>
    </tableColumn>
    <tableColumn id="19" xr3:uid="{B57FD272-2438-4D07-AACB-C1BAA9044EF2}" name="S" dataDxfId="3661" dataCellStyle="Porcentaje">
      <calculatedColumnFormula array="1">IF($A4="",0%,(_xlfn.XLOOKUP($A4,Tabla1[[#All],[ID]],Tabla1[[#All],[S]])))</calculatedColumnFormula>
    </tableColumn>
    <tableColumn id="20" xr3:uid="{2D10DC8B-536E-4BD7-AFA8-287F8373034B}" name="B" dataDxfId="3660" dataCellStyle="Porcentaje">
      <calculatedColumnFormula array="1">IF($A4="",0%,(_xlfn.XLOOKUP($A4,Tabla1[[#All],[ID]],Tabla1[[#All],[B]])))</calculatedColumnFormula>
    </tableColumn>
    <tableColumn id="21" xr3:uid="{9BDAAEE0-2CBD-4902-87EF-0F449EBAC32E}" name="Co" dataDxfId="3659" dataCellStyle="Porcentaje">
      <calculatedColumnFormula array="1">IF($A4="",0%,(_xlfn.XLOOKUP($A4,Tabla1[[#All],[ID]],Tabla1[[#All],[Co]])))</calculatedColumnFormula>
    </tableColumn>
    <tableColumn id="22" xr3:uid="{D4992348-5D59-4038-AF12-BB3E3BFADB5F}" name="Cu" dataDxfId="3658" dataCellStyle="Porcentaje">
      <calculatedColumnFormula array="1">IF($A4="",0%,(_xlfn.XLOOKUP($A4,Tabla1[[#All],[ID]],Tabla1[[#All],[Cu]])))</calculatedColumnFormula>
    </tableColumn>
    <tableColumn id="23" xr3:uid="{7C7EA8B9-F60F-4028-BE00-FC12439DF7D7}" name="Fe" dataDxfId="3657" dataCellStyle="Porcentaje">
      <calculatedColumnFormula array="1">IF($A4="",0%,(_xlfn.XLOOKUP($A4,Tabla1[[#All],[ID]],Tabla1[[#All],[Fe]])))</calculatedColumnFormula>
    </tableColumn>
    <tableColumn id="24" xr3:uid="{1103557F-F1CB-4F0C-B547-92772683C565}" name="Mn" dataDxfId="3656" dataCellStyle="Porcentaje">
      <calculatedColumnFormula array="1">IF($A4="",0%,(_xlfn.XLOOKUP($A4,Tabla1[[#All],[ID]],Tabla1[[#All],[Mn]])))</calculatedColumnFormula>
    </tableColumn>
    <tableColumn id="25" xr3:uid="{6C818CE5-5DF4-48DB-A8CA-FFC747D3B0C2}" name="Mo" dataDxfId="3655" dataCellStyle="Porcentaje">
      <calculatedColumnFormula array="1">IF($A4="",0%,(_xlfn.XLOOKUP($A4,Tabla1[[#All],[ID]],Tabla1[[#All],[Mo]])))</calculatedColumnFormula>
    </tableColumn>
    <tableColumn id="26" xr3:uid="{5E674D3A-1EFC-4C39-8CED-88AE666054D3}" name="SiO2" dataDxfId="3654" dataCellStyle="Porcentaje">
      <calculatedColumnFormula array="1">IF($A4="",0%,(_xlfn.XLOOKUP($A4,Tabla1[[#All],[ID]],Tabla1[[#All],[SiO2]])))</calculatedColumnFormula>
    </tableColumn>
    <tableColumn id="27" xr3:uid="{F6CF68A7-B2DC-40AF-A944-08EBB2C908B8}" name="Zn" dataDxfId="3653" dataCellStyle="Porcentaje">
      <calculatedColumnFormula array="1">IF($A4="",0%,(_xlfn.XLOOKUP($A4,Tabla1[[#All],[ID]],Tabla1[[#All],[Zn]])))</calculatedColumnFormula>
    </tableColumn>
    <tableColumn id="28" xr3:uid="{2F235C03-9A5E-4753-BF51-88C47166A56E}" name="Na" dataDxfId="365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D3DCBF3-8969-4598-B89D-4EA7C2EAB8C6}" name="Tabla255" displayName="Tabla255" ref="A3:W21" totalsRowShown="0" headerRowDxfId="3651" dataDxfId="3649" headerRowBorderDxfId="3650" tableBorderDxfId="3648" totalsRowBorderDxfId="3647" dataCellStyle="Porcentaje">
  <autoFilter ref="A3:W21" xr:uid="{62A12C63-74E9-484A-BEC8-31A82248B89B}"/>
  <tableColumns count="23">
    <tableColumn id="4" xr3:uid="{5EB3C97A-FD60-4EEC-85CD-DFCF5386E2B7}" name="MATERIA PRIMA" dataDxfId="3646"/>
    <tableColumn id="29" xr3:uid="{B1126EFB-94E1-49B8-A291-D47F9B0F683B}" name="CANTIDAD" dataDxfId="3645"/>
    <tableColumn id="5" xr3:uid="{5CD28F34-33E9-40C8-9EB4-399E55CD957F}" name="Q" dataDxfId="3644">
      <calculatedColumnFormula>IF(Tabla255[[#This Row],[CANTIDAD]]="",0%,Tabla255[[#This Row],[CANTIDAD]]/10)</calculatedColumnFormula>
    </tableColumn>
    <tableColumn id="9" xr3:uid="{48D59EC0-E526-4ACF-8FAD-4DCD5D67F6FF}" name="C" dataDxfId="3643" dataCellStyle="Porcentaje">
      <calculatedColumnFormula array="1">IF($A4="",0%,_xlfn.XLOOKUP($A4,Tabla1[[#All],[ID]],Tabla1[[#All],[C]]))</calculatedColumnFormula>
    </tableColumn>
    <tableColumn id="10" xr3:uid="{45AF21B6-3151-42BC-8445-D1EB24E0274B}" name="N" dataDxfId="3642" dataCellStyle="Porcentaje">
      <calculatedColumnFormula array="1">IF($A4="",0%,_xlfn.XLOOKUP($A4,Tabla1[[#All],[ID]],Tabla1[[#All],[N]]))</calculatedColumnFormula>
    </tableColumn>
    <tableColumn id="11" xr3:uid="{3CA7B82C-65C4-426A-B26F-A77D8B76B591}" name="N-NH4" dataDxfId="3641" dataCellStyle="Porcentaje">
      <calculatedColumnFormula array="1">IF($A4="",0%,(_xlfn.XLOOKUP($A4,Tabla1[[#All],[ID]],Tabla1[[#All],[N-NH4]])))</calculatedColumnFormula>
    </tableColumn>
    <tableColumn id="12" xr3:uid="{5B626F65-CC9F-46B7-99D6-BF63EF85F664}" name="N-NO3" dataDxfId="3640" dataCellStyle="Porcentaje">
      <calculatedColumnFormula array="1">IF($A4="",0%,(_xlfn.XLOOKUP($A4,Tabla1[[#All],[ID]],Tabla1[[#All],[N-NO3]])))</calculatedColumnFormula>
    </tableColumn>
    <tableColumn id="13" xr3:uid="{343C2D7B-EBDF-401E-8E8F-27D468E21F2F}" name="N-org" dataDxfId="3639" dataCellStyle="Porcentaje">
      <calculatedColumnFormula array="1">IF($A4="",0%,(_xlfn.XLOOKUP($A4,Tabla1[[#All],[ID]],Tabla1[[#All],[N-org]])))</calculatedColumnFormula>
    </tableColumn>
    <tableColumn id="14" xr3:uid="{B8250823-AB08-4CD0-BFD4-ADEF2AF0AAF0}" name="N-ur" dataDxfId="3638" dataCellStyle="Porcentaje">
      <calculatedColumnFormula array="1">IF($A4="",0%,(_xlfn.XLOOKUP($A4,Tabla1[[#All],[ID]],Tabla1[[#All],[N-ur]])))</calculatedColumnFormula>
    </tableColumn>
    <tableColumn id="15" xr3:uid="{EEEEE055-4CC6-4F8F-B888-9E36DD706CA7}" name="P" dataDxfId="3637" dataCellStyle="Porcentaje">
      <calculatedColumnFormula array="1">IF($A4="",0%,(_xlfn.XLOOKUP($A4,Tabla1[[#All],[ID]],Tabla1[[#All],[P]])))</calculatedColumnFormula>
    </tableColumn>
    <tableColumn id="16" xr3:uid="{28962E5C-7454-4184-9516-F2D7D8F4A64D}" name="K" dataDxfId="3636" dataCellStyle="Porcentaje">
      <calculatedColumnFormula array="1">IF($A4="",0%,(_xlfn.XLOOKUP($A4,Tabla1[[#All],[ID]],Tabla1[[#All],[K]])))</calculatedColumnFormula>
    </tableColumn>
    <tableColumn id="17" xr3:uid="{BBBF589F-4F3B-4598-82C2-52C428F5939D}" name="CaO" dataDxfId="3635" dataCellStyle="Porcentaje">
      <calculatedColumnFormula array="1">IF($A4="",0%,(_xlfn.XLOOKUP($A4,Tabla1[[#All],[ID]],Tabla1[[#All],[CaO]])))</calculatedColumnFormula>
    </tableColumn>
    <tableColumn id="18" xr3:uid="{0A76649D-68D5-4033-838A-686050EADBA7}" name="MgO" dataDxfId="3634" dataCellStyle="Porcentaje">
      <calculatedColumnFormula array="1">IF($A4="",0%,(_xlfn.XLOOKUP($A4,Tabla1[[#All],[ID]],Tabla1[[#All],[MgO]])))</calculatedColumnFormula>
    </tableColumn>
    <tableColumn id="19" xr3:uid="{968067E9-21AC-420C-BF7F-95360E8D4F3C}" name="S" dataDxfId="3633" dataCellStyle="Porcentaje">
      <calculatedColumnFormula array="1">IF($A4="",0%,(_xlfn.XLOOKUP($A4,Tabla1[[#All],[ID]],Tabla1[[#All],[S]])))</calculatedColumnFormula>
    </tableColumn>
    <tableColumn id="20" xr3:uid="{0CFBC3B3-5ED9-4C89-B934-8D7EA8A1337C}" name="B" dataDxfId="3632" dataCellStyle="Porcentaje">
      <calculatedColumnFormula array="1">IF($A4="",0%,(_xlfn.XLOOKUP($A4,Tabla1[[#All],[ID]],Tabla1[[#All],[B]])))</calculatedColumnFormula>
    </tableColumn>
    <tableColumn id="21" xr3:uid="{AE8828FB-C815-480C-875D-AEAE7F6B2116}" name="Co" dataDxfId="3631" dataCellStyle="Porcentaje">
      <calculatedColumnFormula array="1">IF($A4="",0%,(_xlfn.XLOOKUP($A4,Tabla1[[#All],[ID]],Tabla1[[#All],[Co]])))</calculatedColumnFormula>
    </tableColumn>
    <tableColumn id="22" xr3:uid="{FEB6EF37-2699-406D-BD1D-59B82E111E39}" name="Cu" dataDxfId="3630" dataCellStyle="Porcentaje">
      <calculatedColumnFormula array="1">IF($A4="",0%,(_xlfn.XLOOKUP($A4,Tabla1[[#All],[ID]],Tabla1[[#All],[Cu]])))</calculatedColumnFormula>
    </tableColumn>
    <tableColumn id="23" xr3:uid="{F8C97799-19D0-416A-8D5C-295BC602BDC2}" name="Fe" dataDxfId="3629" dataCellStyle="Porcentaje">
      <calculatedColumnFormula array="1">IF($A4="",0%,(_xlfn.XLOOKUP($A4,Tabla1[[#All],[ID]],Tabla1[[#All],[Fe]])))</calculatedColumnFormula>
    </tableColumn>
    <tableColumn id="24" xr3:uid="{05ABEC1B-9015-40A4-A472-E20022121854}" name="Mn" dataDxfId="3628" dataCellStyle="Porcentaje">
      <calculatedColumnFormula array="1">IF($A4="",0%,(_xlfn.XLOOKUP($A4,Tabla1[[#All],[ID]],Tabla1[[#All],[Mn]])))</calculatedColumnFormula>
    </tableColumn>
    <tableColumn id="25" xr3:uid="{866D445F-A340-4E0B-B3A9-A24E57B2ED96}" name="Mo" dataDxfId="3627" dataCellStyle="Porcentaje">
      <calculatedColumnFormula array="1">IF($A4="",0%,(_xlfn.XLOOKUP($A4,Tabla1[[#All],[ID]],Tabla1[[#All],[Mo]])))</calculatedColumnFormula>
    </tableColumn>
    <tableColumn id="26" xr3:uid="{93A98956-2822-4D6B-BDA7-228DE4B697DC}" name="SiO2" dataDxfId="3626" dataCellStyle="Porcentaje">
      <calculatedColumnFormula array="1">IF($A4="",0%,(_xlfn.XLOOKUP($A4,Tabla1[[#All],[ID]],Tabla1[[#All],[SiO2]])))</calculatedColumnFormula>
    </tableColumn>
    <tableColumn id="27" xr3:uid="{D604E71D-7DE0-4236-BBE1-F00BC48E4493}" name="Zn" dataDxfId="3625" dataCellStyle="Porcentaje">
      <calculatedColumnFormula array="1">IF($A4="",0%,(_xlfn.XLOOKUP($A4,Tabla1[[#All],[ID]],Tabla1[[#All],[Zn]])))</calculatedColumnFormula>
    </tableColumn>
    <tableColumn id="28" xr3:uid="{3C00B7EA-766C-46A5-920E-EE7D9CD12851}" name="Na" dataDxfId="3624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9E675D02-3814-4EA9-9082-F365C7770110}" name="Tabla256" displayName="Tabla256" ref="A3:W21" totalsRowShown="0" headerRowDxfId="3623" dataDxfId="3621" headerRowBorderDxfId="3622" tableBorderDxfId="3620" totalsRowBorderDxfId="3619" dataCellStyle="Porcentaje">
  <autoFilter ref="A3:W21" xr:uid="{62A12C63-74E9-484A-BEC8-31A82248B89B}"/>
  <tableColumns count="23">
    <tableColumn id="4" xr3:uid="{234AACA9-3C9E-437D-8395-34CEF1CF8A85}" name="MATERIA PRIMA" dataDxfId="3618"/>
    <tableColumn id="29" xr3:uid="{58115599-2937-4A74-A229-B96CC9A27098}" name="CANTIDAD" dataDxfId="3617"/>
    <tableColumn id="5" xr3:uid="{F28DCD7C-C489-48E2-81EC-34F953A6FA53}" name="Q" dataDxfId="3616">
      <calculatedColumnFormula>IF(Tabla256[[#This Row],[CANTIDAD]]="",0%,Tabla256[[#This Row],[CANTIDAD]]/10)</calculatedColumnFormula>
    </tableColumn>
    <tableColumn id="9" xr3:uid="{C996D438-1BF2-41E3-B5F5-3562024066B8}" name="C" dataDxfId="3615" dataCellStyle="Porcentaje">
      <calculatedColumnFormula array="1">IF($A4="",0%,_xlfn.XLOOKUP($A4,Tabla1[[#All],[ID]],Tabla1[[#All],[C]]))</calculatedColumnFormula>
    </tableColumn>
    <tableColumn id="10" xr3:uid="{9C300752-8FC6-4E99-9479-DD59EDD79E0A}" name="N" dataDxfId="3614" dataCellStyle="Porcentaje">
      <calculatedColumnFormula array="1">IF($A4="",0%,_xlfn.XLOOKUP($A4,Tabla1[[#All],[ID]],Tabla1[[#All],[N]]))</calculatedColumnFormula>
    </tableColumn>
    <tableColumn id="11" xr3:uid="{8EF0FD15-5D42-45A5-A8CB-FECFB7C595E1}" name="N-NH4" dataDxfId="3613" dataCellStyle="Porcentaje">
      <calculatedColumnFormula array="1">IF($A4="",0%,(_xlfn.XLOOKUP($A4,Tabla1[[#All],[ID]],Tabla1[[#All],[N-NH4]])))</calculatedColumnFormula>
    </tableColumn>
    <tableColumn id="12" xr3:uid="{532E9E78-0F07-4229-B780-4EF6F6E80B97}" name="N-NO3" dataDxfId="3612" dataCellStyle="Porcentaje">
      <calculatedColumnFormula array="1">IF($A4="",0%,(_xlfn.XLOOKUP($A4,Tabla1[[#All],[ID]],Tabla1[[#All],[N-NO3]])))</calculatedColumnFormula>
    </tableColumn>
    <tableColumn id="13" xr3:uid="{BE99BAE1-A0E4-4129-94D0-8723789152C1}" name="N-org" dataDxfId="3611" dataCellStyle="Porcentaje">
      <calculatedColumnFormula array="1">IF($A4="",0%,(_xlfn.XLOOKUP($A4,Tabla1[[#All],[ID]],Tabla1[[#All],[N-org]])))</calculatedColumnFormula>
    </tableColumn>
    <tableColumn id="14" xr3:uid="{F16A3930-93E8-4726-9DFD-3C9E5831F04C}" name="N-ur" dataDxfId="3610" dataCellStyle="Porcentaje">
      <calculatedColumnFormula array="1">IF($A4="",0%,(_xlfn.XLOOKUP($A4,Tabla1[[#All],[ID]],Tabla1[[#All],[N-ur]])))</calculatedColumnFormula>
    </tableColumn>
    <tableColumn id="15" xr3:uid="{E9DCF6CD-6EAD-4285-9F93-1191C6DD62F3}" name="P" dataDxfId="3609" dataCellStyle="Porcentaje">
      <calculatedColumnFormula array="1">IF($A4="",0%,(_xlfn.XLOOKUP($A4,Tabla1[[#All],[ID]],Tabla1[[#All],[P]])))</calculatedColumnFormula>
    </tableColumn>
    <tableColumn id="16" xr3:uid="{CA9D1BEA-0DC9-420B-9D21-6EF492C51CF0}" name="K" dataDxfId="3608" dataCellStyle="Porcentaje">
      <calculatedColumnFormula array="1">IF($A4="",0%,(_xlfn.XLOOKUP($A4,Tabla1[[#All],[ID]],Tabla1[[#All],[K]])))</calculatedColumnFormula>
    </tableColumn>
    <tableColumn id="17" xr3:uid="{6EC459DF-647E-4D4B-9454-9F4DE0986BFC}" name="CaO" dataDxfId="3607" dataCellStyle="Porcentaje">
      <calculatedColumnFormula array="1">IF($A4="",0%,(_xlfn.XLOOKUP($A4,Tabla1[[#All],[ID]],Tabla1[[#All],[CaO]])))</calculatedColumnFormula>
    </tableColumn>
    <tableColumn id="18" xr3:uid="{53B05C9B-2D3C-4771-A2D7-956ECCD7AACE}" name="MgO" dataDxfId="3606" dataCellStyle="Porcentaje">
      <calculatedColumnFormula array="1">IF($A4="",0%,(_xlfn.XLOOKUP($A4,Tabla1[[#All],[ID]],Tabla1[[#All],[MgO]])))</calculatedColumnFormula>
    </tableColumn>
    <tableColumn id="19" xr3:uid="{D47EC7AF-2B67-475E-88D8-8C8584A547F0}" name="S" dataDxfId="3605" dataCellStyle="Porcentaje">
      <calculatedColumnFormula array="1">IF($A4="",0%,(_xlfn.XLOOKUP($A4,Tabla1[[#All],[ID]],Tabla1[[#All],[S]])))</calculatedColumnFormula>
    </tableColumn>
    <tableColumn id="20" xr3:uid="{C61A22E6-94F9-4DA5-90DD-8DED0BEC0246}" name="B" dataDxfId="3604" dataCellStyle="Porcentaje">
      <calculatedColumnFormula array="1">IF($A4="",0%,(_xlfn.XLOOKUP($A4,Tabla1[[#All],[ID]],Tabla1[[#All],[B]])))</calculatedColumnFormula>
    </tableColumn>
    <tableColumn id="21" xr3:uid="{F95FF0FB-3F1A-42D6-A60F-57812CD68C4B}" name="Co" dataDxfId="3603" dataCellStyle="Porcentaje">
      <calculatedColumnFormula array="1">IF($A4="",0%,(_xlfn.XLOOKUP($A4,Tabla1[[#All],[ID]],Tabla1[[#All],[Co]])))</calculatedColumnFormula>
    </tableColumn>
    <tableColumn id="22" xr3:uid="{42A7B951-DC65-485B-86C8-3AF8D25F0E7F}" name="Cu" dataDxfId="3602" dataCellStyle="Porcentaje">
      <calculatedColumnFormula array="1">IF($A4="",0%,(_xlfn.XLOOKUP($A4,Tabla1[[#All],[ID]],Tabla1[[#All],[Cu]])))</calculatedColumnFormula>
    </tableColumn>
    <tableColumn id="23" xr3:uid="{D4EAE318-20D2-4D41-8A1C-02D9C9EB4A2E}" name="Fe" dataDxfId="3601" dataCellStyle="Porcentaje">
      <calculatedColumnFormula array="1">IF($A4="",0%,(_xlfn.XLOOKUP($A4,Tabla1[[#All],[ID]],Tabla1[[#All],[Fe]])))</calculatedColumnFormula>
    </tableColumn>
    <tableColumn id="24" xr3:uid="{FA747073-EDC1-4884-B562-C61CD8808CC7}" name="Mn" dataDxfId="3600" dataCellStyle="Porcentaje">
      <calculatedColumnFormula array="1">IF($A4="",0%,(_xlfn.XLOOKUP($A4,Tabla1[[#All],[ID]],Tabla1[[#All],[Mn]])))</calculatedColumnFormula>
    </tableColumn>
    <tableColumn id="25" xr3:uid="{BF5E47E2-E6C7-4E84-9E50-CA2E39C7E20D}" name="Mo" dataDxfId="3599" dataCellStyle="Porcentaje">
      <calculatedColumnFormula array="1">IF($A4="",0%,(_xlfn.XLOOKUP($A4,Tabla1[[#All],[ID]],Tabla1[[#All],[Mo]])))</calculatedColumnFormula>
    </tableColumn>
    <tableColumn id="26" xr3:uid="{3922E67C-DEA3-4D02-8897-ADF93BAAE5A4}" name="SiO2" dataDxfId="3598" dataCellStyle="Porcentaje">
      <calculatedColumnFormula array="1">IF($A4="",0%,(_xlfn.XLOOKUP($A4,Tabla1[[#All],[ID]],Tabla1[[#All],[SiO2]])))</calculatedColumnFormula>
    </tableColumn>
    <tableColumn id="27" xr3:uid="{1DC22FBD-F821-460A-A653-A75C3AD29D04}" name="Zn" dataDxfId="3597" dataCellStyle="Porcentaje">
      <calculatedColumnFormula array="1">IF($A4="",0%,(_xlfn.XLOOKUP($A4,Tabla1[[#All],[ID]],Tabla1[[#All],[Zn]])))</calculatedColumnFormula>
    </tableColumn>
    <tableColumn id="28" xr3:uid="{1073C319-162D-45EE-89DC-1DD9A35604CB}" name="Na" dataDxfId="3596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3A6AF9F6-08E1-489B-B24B-ED1BCF26EAD6}" name="Tabla257" displayName="Tabla257" ref="A3:W21" totalsRowShown="0" headerRowDxfId="3595" dataDxfId="3593" headerRowBorderDxfId="3594" tableBorderDxfId="3592" totalsRowBorderDxfId="3591" dataCellStyle="Porcentaje">
  <autoFilter ref="A3:W21" xr:uid="{62A12C63-74E9-484A-BEC8-31A82248B89B}"/>
  <tableColumns count="23">
    <tableColumn id="4" xr3:uid="{8D573A51-1B41-42D7-A7FD-D62440EB1DF8}" name="MATERIA PRIMA" dataDxfId="3590"/>
    <tableColumn id="29" xr3:uid="{DB604C43-E301-485E-94B2-C613B7064DCC}" name="CANTIDAD" dataDxfId="3589"/>
    <tableColumn id="5" xr3:uid="{3DA4AF1B-2D2F-42C7-B286-1FA2D1DD8ED1}" name="Q" dataDxfId="3588">
      <calculatedColumnFormula>IF(Tabla257[[#This Row],[CANTIDAD]]="",0%,Tabla257[[#This Row],[CANTIDAD]]/10)</calculatedColumnFormula>
    </tableColumn>
    <tableColumn id="9" xr3:uid="{787D0970-BBA7-4899-A3EC-2966F60C263B}" name="C" dataDxfId="3587" dataCellStyle="Porcentaje">
      <calculatedColumnFormula array="1">IF($A4="",0%,_xlfn.XLOOKUP($A4,Tabla1[[#All],[ID]],Tabla1[[#All],[C]]))</calculatedColumnFormula>
    </tableColumn>
    <tableColumn id="10" xr3:uid="{08BE3181-0051-4ED4-B00E-66D84914D42F}" name="N" dataDxfId="3586" dataCellStyle="Porcentaje">
      <calculatedColumnFormula array="1">IF($A4="",0%,_xlfn.XLOOKUP($A4,Tabla1[[#All],[ID]],Tabla1[[#All],[N]]))</calculatedColumnFormula>
    </tableColumn>
    <tableColumn id="11" xr3:uid="{48EB4B93-9B93-48DB-9FE5-3F40179EFC52}" name="N-NH4" dataDxfId="3585" dataCellStyle="Porcentaje">
      <calculatedColumnFormula array="1">IF($A4="",0%,(_xlfn.XLOOKUP($A4,Tabla1[[#All],[ID]],Tabla1[[#All],[N-NH4]])))</calculatedColumnFormula>
    </tableColumn>
    <tableColumn id="12" xr3:uid="{F3906506-18FC-4C78-A06E-3BE455A1613E}" name="N-NO3" dataDxfId="3584" dataCellStyle="Porcentaje">
      <calculatedColumnFormula array="1">IF($A4="",0%,(_xlfn.XLOOKUP($A4,Tabla1[[#All],[ID]],Tabla1[[#All],[N-NO3]])))</calculatedColumnFormula>
    </tableColumn>
    <tableColumn id="13" xr3:uid="{5595030D-83E9-4B77-88DB-2831C80E4F71}" name="N-org" dataDxfId="3583" dataCellStyle="Porcentaje">
      <calculatedColumnFormula array="1">IF($A4="",0%,(_xlfn.XLOOKUP($A4,Tabla1[[#All],[ID]],Tabla1[[#All],[N-org]])))</calculatedColumnFormula>
    </tableColumn>
    <tableColumn id="14" xr3:uid="{EA7939B3-391B-485F-B926-FD5ABC6393D9}" name="N-ur" dataDxfId="3582" dataCellStyle="Porcentaje">
      <calculatedColumnFormula array="1">IF($A4="",0%,(_xlfn.XLOOKUP($A4,Tabla1[[#All],[ID]],Tabla1[[#All],[N-ur]])))</calculatedColumnFormula>
    </tableColumn>
    <tableColumn id="15" xr3:uid="{C0BF3A3F-3E69-40D7-88CB-12C97396A7B8}" name="P" dataDxfId="3581" dataCellStyle="Porcentaje">
      <calculatedColumnFormula array="1">IF($A4="",0%,(_xlfn.XLOOKUP($A4,Tabla1[[#All],[ID]],Tabla1[[#All],[P]])))</calculatedColumnFormula>
    </tableColumn>
    <tableColumn id="16" xr3:uid="{FC2A4F7E-9B85-4EAB-84C4-812623788243}" name="K" dataDxfId="3580" dataCellStyle="Porcentaje">
      <calculatedColumnFormula array="1">IF($A4="",0%,(_xlfn.XLOOKUP($A4,Tabla1[[#All],[ID]],Tabla1[[#All],[K]])))</calculatedColumnFormula>
    </tableColumn>
    <tableColumn id="17" xr3:uid="{F06C5A5D-EDD8-4DBD-A930-433B72EA0BA2}" name="CaO" dataDxfId="3579" dataCellStyle="Porcentaje">
      <calculatedColumnFormula array="1">IF($A4="",0%,(_xlfn.XLOOKUP($A4,Tabla1[[#All],[ID]],Tabla1[[#All],[CaO]])))</calculatedColumnFormula>
    </tableColumn>
    <tableColumn id="18" xr3:uid="{2EA7D10E-4406-401C-868F-2D6B3F1F9EE3}" name="MgO" dataDxfId="3578" dataCellStyle="Porcentaje">
      <calculatedColumnFormula array="1">IF($A4="",0%,(_xlfn.XLOOKUP($A4,Tabla1[[#All],[ID]],Tabla1[[#All],[MgO]])))</calculatedColumnFormula>
    </tableColumn>
    <tableColumn id="19" xr3:uid="{A6BF1B9B-E2BC-4B98-856F-D5228D62D2E4}" name="S" dataDxfId="3577" dataCellStyle="Porcentaje">
      <calculatedColumnFormula array="1">IF($A4="",0%,(_xlfn.XLOOKUP($A4,Tabla1[[#All],[ID]],Tabla1[[#All],[S]])))</calculatedColumnFormula>
    </tableColumn>
    <tableColumn id="20" xr3:uid="{173D06F0-A26B-4A81-BD1D-7C3C2B2F0A46}" name="B" dataDxfId="3576" dataCellStyle="Porcentaje">
      <calculatedColumnFormula array="1">IF($A4="",0%,(_xlfn.XLOOKUP($A4,Tabla1[[#All],[ID]],Tabla1[[#All],[B]])))</calculatedColumnFormula>
    </tableColumn>
    <tableColumn id="21" xr3:uid="{E33BFC90-1B3D-4793-9C16-D0EC0C2E431E}" name="Co" dataDxfId="3575" dataCellStyle="Porcentaje">
      <calculatedColumnFormula array="1">IF($A4="",0%,(_xlfn.XLOOKUP($A4,Tabla1[[#All],[ID]],Tabla1[[#All],[Co]])))</calculatedColumnFormula>
    </tableColumn>
    <tableColumn id="22" xr3:uid="{8813DFE1-443E-429A-973D-3C3BC9D9A7EB}" name="Cu" dataDxfId="3574" dataCellStyle="Porcentaje">
      <calculatedColumnFormula array="1">IF($A4="",0%,(_xlfn.XLOOKUP($A4,Tabla1[[#All],[ID]],Tabla1[[#All],[Cu]])))</calculatedColumnFormula>
    </tableColumn>
    <tableColumn id="23" xr3:uid="{3ED8E67C-4383-4DAA-A18A-3BD1D3570CC2}" name="Fe" dataDxfId="3573" dataCellStyle="Porcentaje">
      <calculatedColumnFormula array="1">IF($A4="",0%,(_xlfn.XLOOKUP($A4,Tabla1[[#All],[ID]],Tabla1[[#All],[Fe]])))</calculatedColumnFormula>
    </tableColumn>
    <tableColumn id="24" xr3:uid="{45B8F44B-C9FC-4E06-B285-B9DA52431CA0}" name="Mn" dataDxfId="3572" dataCellStyle="Porcentaje">
      <calculatedColumnFormula array="1">IF($A4="",0%,(_xlfn.XLOOKUP($A4,Tabla1[[#All],[ID]],Tabla1[[#All],[Mn]])))</calculatedColumnFormula>
    </tableColumn>
    <tableColumn id="25" xr3:uid="{72B87C39-CD6F-439F-AC1E-8A080939BAE7}" name="Mo" dataDxfId="3571" dataCellStyle="Porcentaje">
      <calculatedColumnFormula array="1">IF($A4="",0%,(_xlfn.XLOOKUP($A4,Tabla1[[#All],[ID]],Tabla1[[#All],[Mo]])))</calculatedColumnFormula>
    </tableColumn>
    <tableColumn id="26" xr3:uid="{84572B66-DB94-440F-8EF6-62A4441AE988}" name="SiO2" dataDxfId="3570" dataCellStyle="Porcentaje">
      <calculatedColumnFormula array="1">IF($A4="",0%,(_xlfn.XLOOKUP($A4,Tabla1[[#All],[ID]],Tabla1[[#All],[SiO2]])))</calculatedColumnFormula>
    </tableColumn>
    <tableColumn id="27" xr3:uid="{49CF51DA-09E6-41F4-A6E4-8E337CBFAB55}" name="Zn" dataDxfId="3569" dataCellStyle="Porcentaje">
      <calculatedColumnFormula array="1">IF($A4="",0%,(_xlfn.XLOOKUP($A4,Tabla1[[#All],[ID]],Tabla1[[#All],[Zn]])))</calculatedColumnFormula>
    </tableColumn>
    <tableColumn id="28" xr3:uid="{EF151903-C916-420A-B589-5FA670569610}" name="Na" dataDxfId="3568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74FC878B-7705-47EA-AFDA-D1DC311178B3}" name="Tabla258" displayName="Tabla258" ref="A3:W21" totalsRowShown="0" headerRowDxfId="3567" dataDxfId="3565" headerRowBorderDxfId="3566" tableBorderDxfId="3564" totalsRowBorderDxfId="3563" dataCellStyle="Porcentaje">
  <autoFilter ref="A3:W21" xr:uid="{62A12C63-74E9-484A-BEC8-31A82248B89B}"/>
  <tableColumns count="23">
    <tableColumn id="4" xr3:uid="{6018DC68-91C2-473A-99AD-7345BA2F9F7D}" name="MATERIA PRIMA" dataDxfId="3562"/>
    <tableColumn id="29" xr3:uid="{69F696C4-AAA4-4282-8BB1-0BDF0A8D7DA1}" name="CANTIDAD" dataDxfId="3561"/>
    <tableColumn id="5" xr3:uid="{6E08BB8E-8AE9-48DD-809A-6AD48AD0E39E}" name="Q" dataDxfId="3560">
      <calculatedColumnFormula>IF(Tabla258[[#This Row],[CANTIDAD]]="",0%,Tabla258[[#This Row],[CANTIDAD]]/10)</calculatedColumnFormula>
    </tableColumn>
    <tableColumn id="9" xr3:uid="{C948E794-0D26-471B-BF09-CECFBE56BC32}" name="C" dataDxfId="3559" dataCellStyle="Porcentaje">
      <calculatedColumnFormula array="1">IF($A4="",0%,_xlfn.XLOOKUP($A4,Tabla1[[#All],[ID]],Tabla1[[#All],[C]]))</calculatedColumnFormula>
    </tableColumn>
    <tableColumn id="10" xr3:uid="{BDA66C5B-4C34-4D77-B89B-4AEF73661C47}" name="N" dataDxfId="3558" dataCellStyle="Porcentaje">
      <calculatedColumnFormula array="1">IF($A4="",0%,_xlfn.XLOOKUP($A4,Tabla1[[#All],[ID]],Tabla1[[#All],[N]]))</calculatedColumnFormula>
    </tableColumn>
    <tableColumn id="11" xr3:uid="{88AF4CFF-648F-435C-A26F-97E9E9A2C360}" name="N-NH4" dataDxfId="3557" dataCellStyle="Porcentaje">
      <calculatedColumnFormula array="1">IF($A4="",0%,(_xlfn.XLOOKUP($A4,Tabla1[[#All],[ID]],Tabla1[[#All],[N-NH4]])))</calculatedColumnFormula>
    </tableColumn>
    <tableColumn id="12" xr3:uid="{017063FD-5EB6-4686-BFE9-64A00E4D0D71}" name="N-NO3" dataDxfId="3556" dataCellStyle="Porcentaje">
      <calculatedColumnFormula array="1">IF($A4="",0%,(_xlfn.XLOOKUP($A4,Tabla1[[#All],[ID]],Tabla1[[#All],[N-NO3]])))</calculatedColumnFormula>
    </tableColumn>
    <tableColumn id="13" xr3:uid="{A13E4D06-12D0-48DD-B63C-51BDD0ADB0C8}" name="N-org" dataDxfId="3555" dataCellStyle="Porcentaje">
      <calculatedColumnFormula array="1">IF($A4="",0%,(_xlfn.XLOOKUP($A4,Tabla1[[#All],[ID]],Tabla1[[#All],[N-org]])))</calculatedColumnFormula>
    </tableColumn>
    <tableColumn id="14" xr3:uid="{5EF8D525-5BEA-4ABF-B938-E13768DC65A0}" name="N-ur" dataDxfId="3554" dataCellStyle="Porcentaje">
      <calculatedColumnFormula array="1">IF($A4="",0%,(_xlfn.XLOOKUP($A4,Tabla1[[#All],[ID]],Tabla1[[#All],[N-ur]])))</calculatedColumnFormula>
    </tableColumn>
    <tableColumn id="15" xr3:uid="{CB41D258-EE55-4E6A-A40E-16CF4D6DA24F}" name="P" dataDxfId="3553" dataCellStyle="Porcentaje">
      <calculatedColumnFormula array="1">IF($A4="",0%,(_xlfn.XLOOKUP($A4,Tabla1[[#All],[ID]],Tabla1[[#All],[P]])))</calculatedColumnFormula>
    </tableColumn>
    <tableColumn id="16" xr3:uid="{F0B47359-61A4-4746-9665-A930670B39D1}" name="K" dataDxfId="3552" dataCellStyle="Porcentaje">
      <calculatedColumnFormula array="1">IF($A4="",0%,(_xlfn.XLOOKUP($A4,Tabla1[[#All],[ID]],Tabla1[[#All],[K]])))</calculatedColumnFormula>
    </tableColumn>
    <tableColumn id="17" xr3:uid="{4F334D9B-19B2-41B2-B8D6-37DAA56173F3}" name="CaO" dataDxfId="3551" dataCellStyle="Porcentaje">
      <calculatedColumnFormula array="1">IF($A4="",0%,(_xlfn.XLOOKUP($A4,Tabla1[[#All],[ID]],Tabla1[[#All],[CaO]])))</calculatedColumnFormula>
    </tableColumn>
    <tableColumn id="18" xr3:uid="{5DD37A40-10B0-4CB2-9431-9DFB9FBB1CFF}" name="MgO" dataDxfId="3550" dataCellStyle="Porcentaje">
      <calculatedColumnFormula array="1">IF($A4="",0%,(_xlfn.XLOOKUP($A4,Tabla1[[#All],[ID]],Tabla1[[#All],[MgO]])))</calculatedColumnFormula>
    </tableColumn>
    <tableColumn id="19" xr3:uid="{582B520E-F803-448A-9449-E008D31A9360}" name="S" dataDxfId="3549" dataCellStyle="Porcentaje">
      <calculatedColumnFormula array="1">IF($A4="",0%,(_xlfn.XLOOKUP($A4,Tabla1[[#All],[ID]],Tabla1[[#All],[S]])))</calculatedColumnFormula>
    </tableColumn>
    <tableColumn id="20" xr3:uid="{F5B9B8C7-2C7C-47E3-9AFD-34D9F6302003}" name="B" dataDxfId="3548" dataCellStyle="Porcentaje">
      <calculatedColumnFormula array="1">IF($A4="",0%,(_xlfn.XLOOKUP($A4,Tabla1[[#All],[ID]],Tabla1[[#All],[B]])))</calculatedColumnFormula>
    </tableColumn>
    <tableColumn id="21" xr3:uid="{B73E89B4-1DD1-48A1-A1D7-872D635A728D}" name="Co" dataDxfId="3547" dataCellStyle="Porcentaje">
      <calculatedColumnFormula array="1">IF($A4="",0%,(_xlfn.XLOOKUP($A4,Tabla1[[#All],[ID]],Tabla1[[#All],[Co]])))</calculatedColumnFormula>
    </tableColumn>
    <tableColumn id="22" xr3:uid="{2FAF7A22-5E9B-4E2A-8E8A-281190066697}" name="Cu" dataDxfId="3546" dataCellStyle="Porcentaje">
      <calculatedColumnFormula array="1">IF($A4="",0%,(_xlfn.XLOOKUP($A4,Tabla1[[#All],[ID]],Tabla1[[#All],[Cu]])))</calculatedColumnFormula>
    </tableColumn>
    <tableColumn id="23" xr3:uid="{1E16934D-9569-4BFD-8874-2032580A714F}" name="Fe" dataDxfId="3545" dataCellStyle="Porcentaje">
      <calculatedColumnFormula array="1">IF($A4="",0%,(_xlfn.XLOOKUP($A4,Tabla1[[#All],[ID]],Tabla1[[#All],[Fe]])))</calculatedColumnFormula>
    </tableColumn>
    <tableColumn id="24" xr3:uid="{017AFB09-E818-455A-86ED-89BCC0770EE2}" name="Mn" dataDxfId="3544" dataCellStyle="Porcentaje">
      <calculatedColumnFormula array="1">IF($A4="",0%,(_xlfn.XLOOKUP($A4,Tabla1[[#All],[ID]],Tabla1[[#All],[Mn]])))</calculatedColumnFormula>
    </tableColumn>
    <tableColumn id="25" xr3:uid="{0F3FD25C-3642-42E5-B4EC-E73CE8B77070}" name="Mo" dataDxfId="3543" dataCellStyle="Porcentaje">
      <calculatedColumnFormula array="1">IF($A4="",0%,(_xlfn.XLOOKUP($A4,Tabla1[[#All],[ID]],Tabla1[[#All],[Mo]])))</calculatedColumnFormula>
    </tableColumn>
    <tableColumn id="26" xr3:uid="{83B0D9BC-758E-4642-99DF-60602357E6DF}" name="SiO2" dataDxfId="3542" dataCellStyle="Porcentaje">
      <calculatedColumnFormula array="1">IF($A4="",0%,(_xlfn.XLOOKUP($A4,Tabla1[[#All],[ID]],Tabla1[[#All],[SiO2]])))</calculatedColumnFormula>
    </tableColumn>
    <tableColumn id="27" xr3:uid="{088AA4EA-FBE9-4228-831B-514657599B53}" name="Zn" dataDxfId="3541" dataCellStyle="Porcentaje">
      <calculatedColumnFormula array="1">IF($A4="",0%,(_xlfn.XLOOKUP($A4,Tabla1[[#All],[ID]],Tabla1[[#All],[Zn]])))</calculatedColumnFormula>
    </tableColumn>
    <tableColumn id="28" xr3:uid="{46079AA4-6077-4087-80B3-27B9F187E325}" name="Na" dataDxfId="354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40FEFD63-48FC-412D-B2C5-4B17F1C8DD70}" name="Tabla259" displayName="Tabla259" ref="A3:W21" totalsRowShown="0" headerRowDxfId="3539" dataDxfId="3537" headerRowBorderDxfId="3538" tableBorderDxfId="3536" totalsRowBorderDxfId="3535" dataCellStyle="Porcentaje">
  <autoFilter ref="A3:W21" xr:uid="{62A12C63-74E9-484A-BEC8-31A82248B89B}"/>
  <tableColumns count="23">
    <tableColumn id="4" xr3:uid="{569F80DC-D7B9-4FAC-8608-E41DF1199ADF}" name="MATERIA PRIMA" dataDxfId="3534"/>
    <tableColumn id="29" xr3:uid="{347C7811-DE3B-4F15-BC87-43FF8E8ED883}" name="CANTIDAD" dataDxfId="3533"/>
    <tableColumn id="5" xr3:uid="{E91B24CE-0178-4E72-ACD2-6E3E909C5975}" name="Q" dataDxfId="3532">
      <calculatedColumnFormula>IF(Tabla259[[#This Row],[CANTIDAD]]="",0%,Tabla259[[#This Row],[CANTIDAD]]/10)</calculatedColumnFormula>
    </tableColumn>
    <tableColumn id="9" xr3:uid="{B8F471B9-72F3-4A75-85B7-5F865B12F502}" name="C" dataDxfId="3531" dataCellStyle="Porcentaje">
      <calculatedColumnFormula array="1">IF($A4="",0%,_xlfn.XLOOKUP($A4,Tabla1[[#All],[ID]],Tabla1[[#All],[C]]))</calculatedColumnFormula>
    </tableColumn>
    <tableColumn id="10" xr3:uid="{BF0D8266-46D2-4E33-B219-B3CC5BD1D256}" name="N" dataDxfId="3530" dataCellStyle="Porcentaje">
      <calculatedColumnFormula array="1">IF($A4="",0%,_xlfn.XLOOKUP($A4,Tabla1[[#All],[ID]],Tabla1[[#All],[N]]))</calculatedColumnFormula>
    </tableColumn>
    <tableColumn id="11" xr3:uid="{9E538153-4111-4FCE-BC25-258E57CD390E}" name="N-NH4" dataDxfId="3529" dataCellStyle="Porcentaje">
      <calculatedColumnFormula array="1">IF($A4="",0%,(_xlfn.XLOOKUP($A4,Tabla1[[#All],[ID]],Tabla1[[#All],[N-NH4]])))</calculatedColumnFormula>
    </tableColumn>
    <tableColumn id="12" xr3:uid="{C2D7FF0D-6ACB-4AA7-A207-05D885DD21D2}" name="N-NO3" dataDxfId="3528" dataCellStyle="Porcentaje">
      <calculatedColumnFormula array="1">IF($A4="",0%,(_xlfn.XLOOKUP($A4,Tabla1[[#All],[ID]],Tabla1[[#All],[N-NO3]])))</calculatedColumnFormula>
    </tableColumn>
    <tableColumn id="13" xr3:uid="{2124AC57-916E-47CE-A01B-EE553D0D48D1}" name="N-org" dataDxfId="3527" dataCellStyle="Porcentaje">
      <calculatedColumnFormula array="1">IF($A4="",0%,(_xlfn.XLOOKUP($A4,Tabla1[[#All],[ID]],Tabla1[[#All],[N-org]])))</calculatedColumnFormula>
    </tableColumn>
    <tableColumn id="14" xr3:uid="{88F0A86B-0EFE-4D0E-8221-978989855781}" name="N-ur" dataDxfId="3526" dataCellStyle="Porcentaje">
      <calculatedColumnFormula array="1">IF($A4="",0%,(_xlfn.XLOOKUP($A4,Tabla1[[#All],[ID]],Tabla1[[#All],[N-ur]])))</calculatedColumnFormula>
    </tableColumn>
    <tableColumn id="15" xr3:uid="{8D6B2992-BF96-4A2C-A38E-1BBD678D81BB}" name="P" dataDxfId="3525" dataCellStyle="Porcentaje">
      <calculatedColumnFormula array="1">IF($A4="",0%,(_xlfn.XLOOKUP($A4,Tabla1[[#All],[ID]],Tabla1[[#All],[P]])))</calculatedColumnFormula>
    </tableColumn>
    <tableColumn id="16" xr3:uid="{604FC9BD-97C4-44C2-84C5-1861878D7DC5}" name="K" dataDxfId="3524" dataCellStyle="Porcentaje">
      <calculatedColumnFormula array="1">IF($A4="",0%,(_xlfn.XLOOKUP($A4,Tabla1[[#All],[ID]],Tabla1[[#All],[K]])))</calculatedColumnFormula>
    </tableColumn>
    <tableColumn id="17" xr3:uid="{DE3E1B91-CC5B-4AF9-8DC3-034F582B1884}" name="CaO" dataDxfId="3523" dataCellStyle="Porcentaje">
      <calculatedColumnFormula array="1">IF($A4="",0%,(_xlfn.XLOOKUP($A4,Tabla1[[#All],[ID]],Tabla1[[#All],[CaO]])))</calculatedColumnFormula>
    </tableColumn>
    <tableColumn id="18" xr3:uid="{FBF46980-A2F5-47A5-B2D3-BEA075856045}" name="MgO" dataDxfId="3522" dataCellStyle="Porcentaje">
      <calculatedColumnFormula array="1">IF($A4="",0%,(_xlfn.XLOOKUP($A4,Tabla1[[#All],[ID]],Tabla1[[#All],[MgO]])))</calculatedColumnFormula>
    </tableColumn>
    <tableColumn id="19" xr3:uid="{02E720DF-32B6-493F-A11C-5842D87D043D}" name="S" dataDxfId="3521" dataCellStyle="Porcentaje">
      <calculatedColumnFormula array="1">IF($A4="",0%,(_xlfn.XLOOKUP($A4,Tabla1[[#All],[ID]],Tabla1[[#All],[S]])))</calculatedColumnFormula>
    </tableColumn>
    <tableColumn id="20" xr3:uid="{BE3E0081-C197-4D88-AA51-9360411A085F}" name="B" dataDxfId="3520" dataCellStyle="Porcentaje">
      <calculatedColumnFormula array="1">IF($A4="",0%,(_xlfn.XLOOKUP($A4,Tabla1[[#All],[ID]],Tabla1[[#All],[B]])))</calculatedColumnFormula>
    </tableColumn>
    <tableColumn id="21" xr3:uid="{9C5A2D68-F419-4D88-AAEB-68729ACEEC9C}" name="Co" dataDxfId="3519" dataCellStyle="Porcentaje">
      <calculatedColumnFormula array="1">IF($A4="",0%,(_xlfn.XLOOKUP($A4,Tabla1[[#All],[ID]],Tabla1[[#All],[Co]])))</calculatedColumnFormula>
    </tableColumn>
    <tableColumn id="22" xr3:uid="{9AF00071-D8FB-4246-A48D-D51B4419AFAA}" name="Cu" dataDxfId="3518" dataCellStyle="Porcentaje">
      <calculatedColumnFormula array="1">IF($A4="",0%,(_xlfn.XLOOKUP($A4,Tabla1[[#All],[ID]],Tabla1[[#All],[Cu]])))</calculatedColumnFormula>
    </tableColumn>
    <tableColumn id="23" xr3:uid="{BC901C70-0108-44B9-82F0-FC5285C879DA}" name="Fe" dataDxfId="3517" dataCellStyle="Porcentaje">
      <calculatedColumnFormula array="1">IF($A4="",0%,(_xlfn.XLOOKUP($A4,Tabla1[[#All],[ID]],Tabla1[[#All],[Fe]])))</calculatedColumnFormula>
    </tableColumn>
    <tableColumn id="24" xr3:uid="{AD25FFDD-2D48-4983-9041-B556BB14A5A5}" name="Mn" dataDxfId="3516" dataCellStyle="Porcentaje">
      <calculatedColumnFormula array="1">IF($A4="",0%,(_xlfn.XLOOKUP($A4,Tabla1[[#All],[ID]],Tabla1[[#All],[Mn]])))</calculatedColumnFormula>
    </tableColumn>
    <tableColumn id="25" xr3:uid="{8A1F6D52-E812-4CEB-A677-D13BE3E9FC39}" name="Mo" dataDxfId="3515" dataCellStyle="Porcentaje">
      <calculatedColumnFormula array="1">IF($A4="",0%,(_xlfn.XLOOKUP($A4,Tabla1[[#All],[ID]],Tabla1[[#All],[Mo]])))</calculatedColumnFormula>
    </tableColumn>
    <tableColumn id="26" xr3:uid="{7928FB4D-A6B4-47C2-BFEB-07852FE9B1FA}" name="SiO2" dataDxfId="3514" dataCellStyle="Porcentaje">
      <calculatedColumnFormula array="1">IF($A4="",0%,(_xlfn.XLOOKUP($A4,Tabla1[[#All],[ID]],Tabla1[[#All],[SiO2]])))</calculatedColumnFormula>
    </tableColumn>
    <tableColumn id="27" xr3:uid="{D296D82F-2919-4585-A38B-1B56EC6C023B}" name="Zn" dataDxfId="3513" dataCellStyle="Porcentaje">
      <calculatedColumnFormula array="1">IF($A4="",0%,(_xlfn.XLOOKUP($A4,Tabla1[[#All],[ID]],Tabla1[[#All],[Zn]])))</calculatedColumnFormula>
    </tableColumn>
    <tableColumn id="28" xr3:uid="{9B00B0DF-83C9-4DD3-81D1-83DF8FB39E4A}" name="Na" dataDxfId="351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38E1970C-A897-47F3-9D9D-3DD1270675B5}" name="Tabla260" displayName="Tabla260" ref="A3:W21" totalsRowShown="0" headerRowDxfId="3511" dataDxfId="3509" headerRowBorderDxfId="3510" tableBorderDxfId="3508" totalsRowBorderDxfId="3507" dataCellStyle="Porcentaje">
  <autoFilter ref="A3:W21" xr:uid="{62A12C63-74E9-484A-BEC8-31A82248B89B}"/>
  <tableColumns count="23">
    <tableColumn id="4" xr3:uid="{FBC3FAB2-6967-4A10-A805-27D35824B083}" name="MATERIA PRIMA" dataDxfId="3506"/>
    <tableColumn id="29" xr3:uid="{BCD59D40-8B83-4036-83E3-09A0C3E6E0A3}" name="CANTIDAD" dataDxfId="3505"/>
    <tableColumn id="5" xr3:uid="{FF04A76E-B2AE-4D4A-AD43-7B4E00D5C1AF}" name="Q" dataDxfId="3504">
      <calculatedColumnFormula>IF(Tabla260[[#This Row],[CANTIDAD]]="",0%,Tabla260[[#This Row],[CANTIDAD]]/10)</calculatedColumnFormula>
    </tableColumn>
    <tableColumn id="9" xr3:uid="{F911C6E0-6ACB-4685-8CEC-3642F7012B3E}" name="C" dataDxfId="3503" dataCellStyle="Porcentaje">
      <calculatedColumnFormula array="1">IF($A4="",0%,_xlfn.XLOOKUP($A4,Tabla1[[#All],[ID]],Tabla1[[#All],[C]]))</calculatedColumnFormula>
    </tableColumn>
    <tableColumn id="10" xr3:uid="{F5D46C0B-E46D-4AE1-904A-DE0BBF681DE7}" name="N" dataDxfId="3502" dataCellStyle="Porcentaje">
      <calculatedColumnFormula array="1">IF($A4="",0%,_xlfn.XLOOKUP($A4,Tabla1[[#All],[ID]],Tabla1[[#All],[N]]))</calculatedColumnFormula>
    </tableColumn>
    <tableColumn id="11" xr3:uid="{A75EA650-114A-464F-A007-228925A26321}" name="N-NH4" dataDxfId="3501" dataCellStyle="Porcentaje">
      <calculatedColumnFormula array="1">IF($A4="",0%,(_xlfn.XLOOKUP($A4,Tabla1[[#All],[ID]],Tabla1[[#All],[N-NH4]])))</calculatedColumnFormula>
    </tableColumn>
    <tableColumn id="12" xr3:uid="{E1932ACE-9D1E-402C-BDEB-A9C210299248}" name="N-NO3" dataDxfId="3500" dataCellStyle="Porcentaje">
      <calculatedColumnFormula array="1">IF($A4="",0%,(_xlfn.XLOOKUP($A4,Tabla1[[#All],[ID]],Tabla1[[#All],[N-NO3]])))</calculatedColumnFormula>
    </tableColumn>
    <tableColumn id="13" xr3:uid="{AE79FC79-09C3-42B3-BC2B-0A2CDB262AE7}" name="N-org" dataDxfId="3499" dataCellStyle="Porcentaje">
      <calculatedColumnFormula array="1">IF($A4="",0%,(_xlfn.XLOOKUP($A4,Tabla1[[#All],[ID]],Tabla1[[#All],[N-org]])))</calculatedColumnFormula>
    </tableColumn>
    <tableColumn id="14" xr3:uid="{A6C1E47A-2814-47E9-8831-ECAC73BFCCC4}" name="N-ur" dataDxfId="3498" dataCellStyle="Porcentaje">
      <calculatedColumnFormula array="1">IF($A4="",0%,(_xlfn.XLOOKUP($A4,Tabla1[[#All],[ID]],Tabla1[[#All],[N-ur]])))</calculatedColumnFormula>
    </tableColumn>
    <tableColumn id="15" xr3:uid="{0ACCDD47-4496-4423-AD3E-4AD72414CCB4}" name="P" dataDxfId="3497" dataCellStyle="Porcentaje">
      <calculatedColumnFormula array="1">IF($A4="",0%,(_xlfn.XLOOKUP($A4,Tabla1[[#All],[ID]],Tabla1[[#All],[P]])))</calculatedColumnFormula>
    </tableColumn>
    <tableColumn id="16" xr3:uid="{8172CB71-04CF-418C-9A88-18302A25450A}" name="K" dataDxfId="3496" dataCellStyle="Porcentaje">
      <calculatedColumnFormula array="1">IF($A4="",0%,(_xlfn.XLOOKUP($A4,Tabla1[[#All],[ID]],Tabla1[[#All],[K]])))</calculatedColumnFormula>
    </tableColumn>
    <tableColumn id="17" xr3:uid="{AF69BE09-4195-48B6-BC8B-AB4A1B584B5A}" name="CaO" dataDxfId="3495" dataCellStyle="Porcentaje">
      <calculatedColumnFormula array="1">IF($A4="",0%,(_xlfn.XLOOKUP($A4,Tabla1[[#All],[ID]],Tabla1[[#All],[CaO]])))</calculatedColumnFormula>
    </tableColumn>
    <tableColumn id="18" xr3:uid="{44721495-F68E-4511-B17F-47440069FC57}" name="MgO" dataDxfId="3494" dataCellStyle="Porcentaje">
      <calculatedColumnFormula array="1">IF($A4="",0%,(_xlfn.XLOOKUP($A4,Tabla1[[#All],[ID]],Tabla1[[#All],[MgO]])))</calculatedColumnFormula>
    </tableColumn>
    <tableColumn id="19" xr3:uid="{E5CE8D82-591F-4B61-8820-1959089D5193}" name="S" dataDxfId="3493" dataCellStyle="Porcentaje">
      <calculatedColumnFormula array="1">IF($A4="",0%,(_xlfn.XLOOKUP($A4,Tabla1[[#All],[ID]],Tabla1[[#All],[S]])))</calculatedColumnFormula>
    </tableColumn>
    <tableColumn id="20" xr3:uid="{2DA37D1F-A587-45C7-AFBF-A13D261C28AB}" name="B" dataDxfId="3492" dataCellStyle="Porcentaje">
      <calculatedColumnFormula array="1">IF($A4="",0%,(_xlfn.XLOOKUP($A4,Tabla1[[#All],[ID]],Tabla1[[#All],[B]])))</calculatedColumnFormula>
    </tableColumn>
    <tableColumn id="21" xr3:uid="{5CE5E257-6431-4B13-81C9-5FC55E4FB87A}" name="Co" dataDxfId="3491" dataCellStyle="Porcentaje">
      <calculatedColumnFormula array="1">IF($A4="",0%,(_xlfn.XLOOKUP($A4,Tabla1[[#All],[ID]],Tabla1[[#All],[Co]])))</calculatedColumnFormula>
    </tableColumn>
    <tableColumn id="22" xr3:uid="{E88F7B38-B27C-4059-9349-5744B40088AE}" name="Cu" dataDxfId="3490" dataCellStyle="Porcentaje">
      <calculatedColumnFormula array="1">IF($A4="",0%,(_xlfn.XLOOKUP($A4,Tabla1[[#All],[ID]],Tabla1[[#All],[Cu]])))</calculatedColumnFormula>
    </tableColumn>
    <tableColumn id="23" xr3:uid="{F07AEFB3-6452-41DA-AD04-20CA5E5E3671}" name="Fe" dataDxfId="3489" dataCellStyle="Porcentaje">
      <calculatedColumnFormula array="1">IF($A4="",0%,(_xlfn.XLOOKUP($A4,Tabla1[[#All],[ID]],Tabla1[[#All],[Fe]])))</calculatedColumnFormula>
    </tableColumn>
    <tableColumn id="24" xr3:uid="{BCBBFA56-7054-4AFA-B200-3AFC95D7A08E}" name="Mn" dataDxfId="3488" dataCellStyle="Porcentaje">
      <calculatedColumnFormula array="1">IF($A4="",0%,(_xlfn.XLOOKUP($A4,Tabla1[[#All],[ID]],Tabla1[[#All],[Mn]])))</calculatedColumnFormula>
    </tableColumn>
    <tableColumn id="25" xr3:uid="{330F857D-F84C-4E4E-BBBF-269D14854E4A}" name="Mo" dataDxfId="3487" dataCellStyle="Porcentaje">
      <calculatedColumnFormula array="1">IF($A4="",0%,(_xlfn.XLOOKUP($A4,Tabla1[[#All],[ID]],Tabla1[[#All],[Mo]])))</calculatedColumnFormula>
    </tableColumn>
    <tableColumn id="26" xr3:uid="{AF0EFA81-401F-4CC1-AE3D-E9D88F3D2AA7}" name="SiO2" dataDxfId="3486" dataCellStyle="Porcentaje">
      <calculatedColumnFormula array="1">IF($A4="",0%,(_xlfn.XLOOKUP($A4,Tabla1[[#All],[ID]],Tabla1[[#All],[SiO2]])))</calculatedColumnFormula>
    </tableColumn>
    <tableColumn id="27" xr3:uid="{09509ADA-E42B-4931-8D79-26886FC59A75}" name="Zn" dataDxfId="3485" dataCellStyle="Porcentaje">
      <calculatedColumnFormula array="1">IF($A4="",0%,(_xlfn.XLOOKUP($A4,Tabla1[[#All],[ID]],Tabla1[[#All],[Zn]])))</calculatedColumnFormula>
    </tableColumn>
    <tableColumn id="28" xr3:uid="{9EE30820-218D-49A8-A047-9ABFA5D075CD}" name="Na" dataDxfId="3484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9FF322F7-9E20-4234-B586-C8C2D78A8D69}" name="Tabla261" displayName="Tabla261" ref="A3:W21" totalsRowShown="0" headerRowDxfId="3483" dataDxfId="3481" headerRowBorderDxfId="3482" tableBorderDxfId="3480" totalsRowBorderDxfId="3479" dataCellStyle="Porcentaje">
  <autoFilter ref="A3:W21" xr:uid="{62A12C63-74E9-484A-BEC8-31A82248B89B}"/>
  <tableColumns count="23">
    <tableColumn id="4" xr3:uid="{C301C449-B90F-45EB-8822-0CED19B0EAA7}" name="MATERIA PRIMA" dataDxfId="3478"/>
    <tableColumn id="29" xr3:uid="{99DDCFAF-9F59-4EA6-B109-C6D9A0714FC1}" name="CANTIDAD" dataDxfId="3477"/>
    <tableColumn id="5" xr3:uid="{6255D936-B71C-4AE2-B309-B3F6D542F299}" name="Q" dataDxfId="3476">
      <calculatedColumnFormula>IF(Tabla261[[#This Row],[CANTIDAD]]="",0%,Tabla261[[#This Row],[CANTIDAD]]/10)</calculatedColumnFormula>
    </tableColumn>
    <tableColumn id="9" xr3:uid="{5042B0F2-0D9B-422C-95A2-1834E6170D28}" name="C" dataDxfId="3475" dataCellStyle="Porcentaje">
      <calculatedColumnFormula array="1">IF($A4="",0%,_xlfn.XLOOKUP($A4,Tabla1[[#All],[ID]],Tabla1[[#All],[C]]))</calculatedColumnFormula>
    </tableColumn>
    <tableColumn id="10" xr3:uid="{F3E80E7C-AB75-46D2-9759-8E48751B96CB}" name="N" dataDxfId="3474" dataCellStyle="Porcentaje">
      <calculatedColumnFormula array="1">IF($A4="",0%,_xlfn.XLOOKUP($A4,Tabla1[[#All],[ID]],Tabla1[[#All],[N]]))</calculatedColumnFormula>
    </tableColumn>
    <tableColumn id="11" xr3:uid="{28C46D3C-D7D9-465D-A81B-46C6E324FAF6}" name="N-NH4" dataDxfId="3473" dataCellStyle="Porcentaje">
      <calculatedColumnFormula array="1">IF($A4="",0%,(_xlfn.XLOOKUP($A4,Tabla1[[#All],[ID]],Tabla1[[#All],[N-NH4]])))</calculatedColumnFormula>
    </tableColumn>
    <tableColumn id="12" xr3:uid="{9B673396-546B-4A43-9641-D4B4D7AAA85E}" name="N-NO3" dataDxfId="3472" dataCellStyle="Porcentaje">
      <calculatedColumnFormula array="1">IF($A4="",0%,(_xlfn.XLOOKUP($A4,Tabla1[[#All],[ID]],Tabla1[[#All],[N-NO3]])))</calculatedColumnFormula>
    </tableColumn>
    <tableColumn id="13" xr3:uid="{1F6CE367-2E8C-4BA6-AB8A-74F3874F7552}" name="N-org" dataDxfId="3471" dataCellStyle="Porcentaje">
      <calculatedColumnFormula array="1">IF($A4="",0%,(_xlfn.XLOOKUP($A4,Tabla1[[#All],[ID]],Tabla1[[#All],[N-org]])))</calculatedColumnFormula>
    </tableColumn>
    <tableColumn id="14" xr3:uid="{031E429B-D29D-4CA0-98DC-5D1842354DCA}" name="N-ur" dataDxfId="3470" dataCellStyle="Porcentaje">
      <calculatedColumnFormula array="1">IF($A4="",0%,(_xlfn.XLOOKUP($A4,Tabla1[[#All],[ID]],Tabla1[[#All],[N-ur]])))</calculatedColumnFormula>
    </tableColumn>
    <tableColumn id="15" xr3:uid="{2B610338-1CD4-4146-A376-339C0131E7EA}" name="P" dataDxfId="3469" dataCellStyle="Porcentaje">
      <calculatedColumnFormula array="1">IF($A4="",0%,(_xlfn.XLOOKUP($A4,Tabla1[[#All],[ID]],Tabla1[[#All],[P]])))</calculatedColumnFormula>
    </tableColumn>
    <tableColumn id="16" xr3:uid="{F7A1AD03-75BA-46C3-93C8-D21D037058AF}" name="K" dataDxfId="3468" dataCellStyle="Porcentaje">
      <calculatedColumnFormula array="1">IF($A4="",0%,(_xlfn.XLOOKUP($A4,Tabla1[[#All],[ID]],Tabla1[[#All],[K]])))</calculatedColumnFormula>
    </tableColumn>
    <tableColumn id="17" xr3:uid="{CC626721-A629-4E70-AAB0-8D2EB24A9613}" name="CaO" dataDxfId="3467" dataCellStyle="Porcentaje">
      <calculatedColumnFormula array="1">IF($A4="",0%,(_xlfn.XLOOKUP($A4,Tabla1[[#All],[ID]],Tabla1[[#All],[CaO]])))</calculatedColumnFormula>
    </tableColumn>
    <tableColumn id="18" xr3:uid="{AA2D6873-5FE6-4444-8BEC-4DD9057DF94D}" name="MgO" dataDxfId="3466" dataCellStyle="Porcentaje">
      <calculatedColumnFormula array="1">IF($A4="",0%,(_xlfn.XLOOKUP($A4,Tabla1[[#All],[ID]],Tabla1[[#All],[MgO]])))</calculatedColumnFormula>
    </tableColumn>
    <tableColumn id="19" xr3:uid="{EAE6478C-0BAA-43E8-8F04-032F4ADCE86C}" name="S" dataDxfId="3465" dataCellStyle="Porcentaje">
      <calculatedColumnFormula array="1">IF($A4="",0%,(_xlfn.XLOOKUP($A4,Tabla1[[#All],[ID]],Tabla1[[#All],[S]])))</calculatedColumnFormula>
    </tableColumn>
    <tableColumn id="20" xr3:uid="{7D517673-3BFF-451B-B787-FC09F7862CDA}" name="B" dataDxfId="3464" dataCellStyle="Porcentaje">
      <calculatedColumnFormula array="1">IF($A4="",0%,(_xlfn.XLOOKUP($A4,Tabla1[[#All],[ID]],Tabla1[[#All],[B]])))</calculatedColumnFormula>
    </tableColumn>
    <tableColumn id="21" xr3:uid="{4C8FFB8B-E335-49CA-B7D2-3F665C788B54}" name="Co" dataDxfId="3463" dataCellStyle="Porcentaje">
      <calculatedColumnFormula array="1">IF($A4="",0%,(_xlfn.XLOOKUP($A4,Tabla1[[#All],[ID]],Tabla1[[#All],[Co]])))</calculatedColumnFormula>
    </tableColumn>
    <tableColumn id="22" xr3:uid="{17FBFB4D-1274-45B7-B858-730021BFE2F4}" name="Cu" dataDxfId="3462" dataCellStyle="Porcentaje">
      <calculatedColumnFormula array="1">IF($A4="",0%,(_xlfn.XLOOKUP($A4,Tabla1[[#All],[ID]],Tabla1[[#All],[Cu]])))</calculatedColumnFormula>
    </tableColumn>
    <tableColumn id="23" xr3:uid="{D2AC3CC8-4945-440C-8137-E3FFFA5B1601}" name="Fe" dataDxfId="3461" dataCellStyle="Porcentaje">
      <calculatedColumnFormula array="1">IF($A4="",0%,(_xlfn.XLOOKUP($A4,Tabla1[[#All],[ID]],Tabla1[[#All],[Fe]])))</calculatedColumnFormula>
    </tableColumn>
    <tableColumn id="24" xr3:uid="{902B79C2-C664-4C93-91D1-646F1B6D324A}" name="Mn" dataDxfId="3460" dataCellStyle="Porcentaje">
      <calculatedColumnFormula array="1">IF($A4="",0%,(_xlfn.XLOOKUP($A4,Tabla1[[#All],[ID]],Tabla1[[#All],[Mn]])))</calculatedColumnFormula>
    </tableColumn>
    <tableColumn id="25" xr3:uid="{F318510F-3CDC-45C4-91D7-2CBD4F5CDF85}" name="Mo" dataDxfId="3459" dataCellStyle="Porcentaje">
      <calculatedColumnFormula array="1">IF($A4="",0%,(_xlfn.XLOOKUP($A4,Tabla1[[#All],[ID]],Tabla1[[#All],[Mo]])))</calculatedColumnFormula>
    </tableColumn>
    <tableColumn id="26" xr3:uid="{794CDA1E-C774-4130-9C33-66FF924C3852}" name="SiO2" dataDxfId="3458" dataCellStyle="Porcentaje">
      <calculatedColumnFormula array="1">IF($A4="",0%,(_xlfn.XLOOKUP($A4,Tabla1[[#All],[ID]],Tabla1[[#All],[SiO2]])))</calculatedColumnFormula>
    </tableColumn>
    <tableColumn id="27" xr3:uid="{EEDF6FA5-4929-4F1C-A3D4-5B8752D134E6}" name="Zn" dataDxfId="3457" dataCellStyle="Porcentaje">
      <calculatedColumnFormula array="1">IF($A4="",0%,(_xlfn.XLOOKUP($A4,Tabla1[[#All],[ID]],Tabla1[[#All],[Zn]])))</calculatedColumnFormula>
    </tableColumn>
    <tableColumn id="28" xr3:uid="{55D08B87-5060-44EE-BCCA-0DEFD7233CC8}" name="Na" dataDxfId="3456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68FA2C31-D9F9-4781-B00E-19110EC14644}" name="Tabla263" displayName="Tabla263" ref="A3:W21" totalsRowShown="0" headerRowDxfId="3455" dataDxfId="3453" headerRowBorderDxfId="3454" tableBorderDxfId="3452" totalsRowBorderDxfId="3451" dataCellStyle="Porcentaje">
  <autoFilter ref="A3:W21" xr:uid="{62A12C63-74E9-484A-BEC8-31A82248B89B}"/>
  <tableColumns count="23">
    <tableColumn id="4" xr3:uid="{33E55A5D-4965-44ED-A279-42D67F626B09}" name="MATERIA PRIMA" dataDxfId="3450"/>
    <tableColumn id="29" xr3:uid="{D751DED0-FD32-4777-8874-882B5D9E40AF}" name="CANTIDAD" dataDxfId="3449"/>
    <tableColumn id="5" xr3:uid="{E5B7D971-037C-43A0-8E40-9C67393F7786}" name="Q" dataDxfId="3448">
      <calculatedColumnFormula>IF(Tabla263[[#This Row],[CANTIDAD]]="",0%,Tabla263[[#This Row],[CANTIDAD]]/10)</calculatedColumnFormula>
    </tableColumn>
    <tableColumn id="9" xr3:uid="{670A0F5B-871C-4220-AFC5-56619D95AC3D}" name="C" dataDxfId="3447" dataCellStyle="Porcentaje">
      <calculatedColumnFormula array="1">IF($A4="",0%,_xlfn.XLOOKUP($A4,Tabla1[[#All],[ID]],Tabla1[[#All],[C]]))</calculatedColumnFormula>
    </tableColumn>
    <tableColumn id="10" xr3:uid="{3EA0D6E9-0CD8-4BC6-8BE5-3FEBF69DD070}" name="N" dataDxfId="3446" dataCellStyle="Porcentaje">
      <calculatedColumnFormula array="1">IF($A4="",0%,_xlfn.XLOOKUP($A4,Tabla1[[#All],[ID]],Tabla1[[#All],[N]]))</calculatedColumnFormula>
    </tableColumn>
    <tableColumn id="11" xr3:uid="{D0628B94-B30D-415B-994E-4039F648B3F0}" name="N-NH4" dataDxfId="3445" dataCellStyle="Porcentaje">
      <calculatedColumnFormula array="1">IF($A4="",0%,(_xlfn.XLOOKUP($A4,Tabla1[[#All],[ID]],Tabla1[[#All],[N-NH4]])))</calculatedColumnFormula>
    </tableColumn>
    <tableColumn id="12" xr3:uid="{AC740B41-A6AD-4707-8573-1265F07D62DE}" name="N-NO3" dataDxfId="3444" dataCellStyle="Porcentaje">
      <calculatedColumnFormula array="1">IF($A4="",0%,(_xlfn.XLOOKUP($A4,Tabla1[[#All],[ID]],Tabla1[[#All],[N-NO3]])))</calculatedColumnFormula>
    </tableColumn>
    <tableColumn id="13" xr3:uid="{DD6ABB0B-3354-4418-AF42-533DC8D0281C}" name="N-org" dataDxfId="3443" dataCellStyle="Porcentaje">
      <calculatedColumnFormula array="1">IF($A4="",0%,(_xlfn.XLOOKUP($A4,Tabla1[[#All],[ID]],Tabla1[[#All],[N-org]])))</calculatedColumnFormula>
    </tableColumn>
    <tableColumn id="14" xr3:uid="{CD7DAD5A-6970-4D8B-946D-06BA3777D220}" name="N-ur" dataDxfId="3442" dataCellStyle="Porcentaje">
      <calculatedColumnFormula array="1">IF($A4="",0%,(_xlfn.XLOOKUP($A4,Tabla1[[#All],[ID]],Tabla1[[#All],[N-ur]])))</calculatedColumnFormula>
    </tableColumn>
    <tableColumn id="15" xr3:uid="{302E8D17-3550-48DB-B860-AC5107698395}" name="P" dataDxfId="3441" dataCellStyle="Porcentaje">
      <calculatedColumnFormula array="1">IF($A4="",0%,(_xlfn.XLOOKUP($A4,Tabla1[[#All],[ID]],Tabla1[[#All],[P]])))</calculatedColumnFormula>
    </tableColumn>
    <tableColumn id="16" xr3:uid="{1A295FD9-9FAD-443D-961D-CFABE81EA51A}" name="K" dataDxfId="3440" dataCellStyle="Porcentaje">
      <calculatedColumnFormula array="1">IF($A4="",0%,(_xlfn.XLOOKUP($A4,Tabla1[[#All],[ID]],Tabla1[[#All],[K]])))</calculatedColumnFormula>
    </tableColumn>
    <tableColumn id="17" xr3:uid="{D95DE060-62D7-4BB6-9E98-9970E2EB0B03}" name="CaO" dataDxfId="3439" dataCellStyle="Porcentaje">
      <calculatedColumnFormula array="1">IF($A4="",0%,(_xlfn.XLOOKUP($A4,Tabla1[[#All],[ID]],Tabla1[[#All],[CaO]])))</calculatedColumnFormula>
    </tableColumn>
    <tableColumn id="18" xr3:uid="{EDF52B44-AB9E-4315-BC9E-373AC708BDEA}" name="MgO" dataDxfId="3438" dataCellStyle="Porcentaje">
      <calculatedColumnFormula array="1">IF($A4="",0%,(_xlfn.XLOOKUP($A4,Tabla1[[#All],[ID]],Tabla1[[#All],[MgO]])))</calculatedColumnFormula>
    </tableColumn>
    <tableColumn id="19" xr3:uid="{5929A97F-2517-46CF-B97A-D41E895C5394}" name="S" dataDxfId="3437" dataCellStyle="Porcentaje">
      <calculatedColumnFormula array="1">IF($A4="",0%,(_xlfn.XLOOKUP($A4,Tabla1[[#All],[ID]],Tabla1[[#All],[S]])))</calculatedColumnFormula>
    </tableColumn>
    <tableColumn id="20" xr3:uid="{4C3E2E67-C1C3-4BE1-8AB8-15520B120B81}" name="B" dataDxfId="3436" dataCellStyle="Porcentaje">
      <calculatedColumnFormula array="1">IF($A4="",0%,(_xlfn.XLOOKUP($A4,Tabla1[[#All],[ID]],Tabla1[[#All],[B]])))</calculatedColumnFormula>
    </tableColumn>
    <tableColumn id="21" xr3:uid="{A82B2F38-57AA-47CA-85E4-A45A6CCBDB1D}" name="Co" dataDxfId="3435" dataCellStyle="Porcentaje">
      <calculatedColumnFormula array="1">IF($A4="",0%,(_xlfn.XLOOKUP($A4,Tabla1[[#All],[ID]],Tabla1[[#All],[Co]])))</calculatedColumnFormula>
    </tableColumn>
    <tableColumn id="22" xr3:uid="{118D23B9-85D6-4CD9-8336-D646DE84E14D}" name="Cu" dataDxfId="3434" dataCellStyle="Porcentaje">
      <calculatedColumnFormula array="1">IF($A4="",0%,(_xlfn.XLOOKUP($A4,Tabla1[[#All],[ID]],Tabla1[[#All],[Cu]])))</calculatedColumnFormula>
    </tableColumn>
    <tableColumn id="23" xr3:uid="{5B9D98D9-E170-4C55-BCB2-C6DF6636178F}" name="Fe" dataDxfId="3433" dataCellStyle="Porcentaje">
      <calculatedColumnFormula array="1">IF($A4="",0%,(_xlfn.XLOOKUP($A4,Tabla1[[#All],[ID]],Tabla1[[#All],[Fe]])))</calculatedColumnFormula>
    </tableColumn>
    <tableColumn id="24" xr3:uid="{CB1CBAAC-50CC-4A73-BDDE-644F390A4E4F}" name="Mn" dataDxfId="3432" dataCellStyle="Porcentaje">
      <calculatedColumnFormula array="1">IF($A4="",0%,(_xlfn.XLOOKUP($A4,Tabla1[[#All],[ID]],Tabla1[[#All],[Mn]])))</calculatedColumnFormula>
    </tableColumn>
    <tableColumn id="25" xr3:uid="{35583072-2259-47E4-9142-689D4BB75EEB}" name="Mo" dataDxfId="3431" dataCellStyle="Porcentaje">
      <calculatedColumnFormula array="1">IF($A4="",0%,(_xlfn.XLOOKUP($A4,Tabla1[[#All],[ID]],Tabla1[[#All],[Mo]])))</calculatedColumnFormula>
    </tableColumn>
    <tableColumn id="26" xr3:uid="{C93E063B-D397-453D-BD13-BB8AC55A2F1E}" name="SiO2" dataDxfId="3430" dataCellStyle="Porcentaje">
      <calculatedColumnFormula array="1">IF($A4="",0%,(_xlfn.XLOOKUP($A4,Tabla1[[#All],[ID]],Tabla1[[#All],[SiO2]])))</calculatedColumnFormula>
    </tableColumn>
    <tableColumn id="27" xr3:uid="{D21CCD25-D77C-4CF9-974F-2E8F5A50A089}" name="Zn" dataDxfId="3429" dataCellStyle="Porcentaje">
      <calculatedColumnFormula array="1">IF($A4="",0%,(_xlfn.XLOOKUP($A4,Tabla1[[#All],[ID]],Tabla1[[#All],[Zn]])))</calculatedColumnFormula>
    </tableColumn>
    <tableColumn id="28" xr3:uid="{45B70A0B-B342-427F-A282-1F7AED9CDD39}" name="Na" dataDxfId="3428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E30B475B-809F-4139-90F0-B1A1101DDAA5}" name="Tabla264" displayName="Tabla264" ref="A3:W21" totalsRowShown="0" headerRowDxfId="3427" dataDxfId="3425" headerRowBorderDxfId="3426" tableBorderDxfId="3424" totalsRowBorderDxfId="3423" dataCellStyle="Porcentaje">
  <autoFilter ref="A3:W21" xr:uid="{62A12C63-74E9-484A-BEC8-31A82248B89B}"/>
  <tableColumns count="23">
    <tableColumn id="4" xr3:uid="{39FFB2AB-42EE-4A5C-AAA0-4BECC663B7DA}" name="MATERIA PRIMA" dataDxfId="3422"/>
    <tableColumn id="29" xr3:uid="{D895AF8D-32FB-4213-9B2F-F0D317A67CA3}" name="CANTIDAD" dataDxfId="3421"/>
    <tableColumn id="5" xr3:uid="{E3F310DB-1787-465C-8E56-06821DF75CB9}" name="Q" dataDxfId="3420">
      <calculatedColumnFormula>IF(Tabla264[[#This Row],[CANTIDAD]]="",0%,Tabla264[[#This Row],[CANTIDAD]]/10)</calculatedColumnFormula>
    </tableColumn>
    <tableColumn id="9" xr3:uid="{8675AF7D-5C37-4848-AD96-5466B8DC35FD}" name="C" dataDxfId="3419" dataCellStyle="Porcentaje">
      <calculatedColumnFormula array="1">IF($A4="",0%,_xlfn.XLOOKUP($A4,Tabla1[[#All],[ID]],Tabla1[[#All],[C]]))</calculatedColumnFormula>
    </tableColumn>
    <tableColumn id="10" xr3:uid="{FEA1FA4E-2483-4D05-AF6E-F1E720F1CE4B}" name="N" dataDxfId="3418" dataCellStyle="Porcentaje">
      <calculatedColumnFormula array="1">IF($A4="",0%,_xlfn.XLOOKUP($A4,Tabla1[[#All],[ID]],Tabla1[[#All],[N]]))</calculatedColumnFormula>
    </tableColumn>
    <tableColumn id="11" xr3:uid="{9D6C2B0F-BDA3-4426-AC4C-2B5FDB61640E}" name="N-NH4" dataDxfId="3417" dataCellStyle="Porcentaje">
      <calculatedColumnFormula array="1">IF($A4="",0%,(_xlfn.XLOOKUP($A4,Tabla1[[#All],[ID]],Tabla1[[#All],[N-NH4]])))</calculatedColumnFormula>
    </tableColumn>
    <tableColumn id="12" xr3:uid="{7E13CB61-B7A1-45D0-B83B-E056DC39411C}" name="N-NO3" dataDxfId="3416" dataCellStyle="Porcentaje">
      <calculatedColumnFormula array="1">IF($A4="",0%,(_xlfn.XLOOKUP($A4,Tabla1[[#All],[ID]],Tabla1[[#All],[N-NO3]])))</calculatedColumnFormula>
    </tableColumn>
    <tableColumn id="13" xr3:uid="{C0CC30A1-A157-48C0-9A73-008FCB17426C}" name="N-org" dataDxfId="3415" dataCellStyle="Porcentaje">
      <calculatedColumnFormula array="1">IF($A4="",0%,(_xlfn.XLOOKUP($A4,Tabla1[[#All],[ID]],Tabla1[[#All],[N-org]])))</calculatedColumnFormula>
    </tableColumn>
    <tableColumn id="14" xr3:uid="{6336A14A-5E1B-4930-BE08-D17F704FC3A9}" name="N-ur" dataDxfId="3414" dataCellStyle="Porcentaje">
      <calculatedColumnFormula array="1">IF($A4="",0%,(_xlfn.XLOOKUP($A4,Tabla1[[#All],[ID]],Tabla1[[#All],[N-ur]])))</calculatedColumnFormula>
    </tableColumn>
    <tableColumn id="15" xr3:uid="{3F219478-964A-4FA2-AAC1-1C76A17E137E}" name="P" dataDxfId="3413" dataCellStyle="Porcentaje">
      <calculatedColumnFormula array="1">IF($A4="",0%,(_xlfn.XLOOKUP($A4,Tabla1[[#All],[ID]],Tabla1[[#All],[P]])))</calculatedColumnFormula>
    </tableColumn>
    <tableColumn id="16" xr3:uid="{604D9515-F0F8-43A3-8775-6A30056DC920}" name="K" dataDxfId="3412" dataCellStyle="Porcentaje">
      <calculatedColumnFormula array="1">IF($A4="",0%,(_xlfn.XLOOKUP($A4,Tabla1[[#All],[ID]],Tabla1[[#All],[K]])))</calculatedColumnFormula>
    </tableColumn>
    <tableColumn id="17" xr3:uid="{B9F3D55B-4946-441A-9A09-44CDE268E4A8}" name="CaO" dataDxfId="3411" dataCellStyle="Porcentaje">
      <calculatedColumnFormula array="1">IF($A4="",0%,(_xlfn.XLOOKUP($A4,Tabla1[[#All],[ID]],Tabla1[[#All],[CaO]])))</calculatedColumnFormula>
    </tableColumn>
    <tableColumn id="18" xr3:uid="{66A5D90A-A440-419E-BAE2-D53C2291E952}" name="MgO" dataDxfId="3410" dataCellStyle="Porcentaje">
      <calculatedColumnFormula array="1">IF($A4="",0%,(_xlfn.XLOOKUP($A4,Tabla1[[#All],[ID]],Tabla1[[#All],[MgO]])))</calculatedColumnFormula>
    </tableColumn>
    <tableColumn id="19" xr3:uid="{C7E27EDD-18D7-4E8C-9E9B-3FFDBC9CC279}" name="S" dataDxfId="3409" dataCellStyle="Porcentaje">
      <calculatedColumnFormula array="1">IF($A4="",0%,(_xlfn.XLOOKUP($A4,Tabla1[[#All],[ID]],Tabla1[[#All],[S]])))</calculatedColumnFormula>
    </tableColumn>
    <tableColumn id="20" xr3:uid="{4487ADD8-1C6B-4D5D-9D5D-B7EC79409780}" name="B" dataDxfId="3408" dataCellStyle="Porcentaje">
      <calculatedColumnFormula array="1">IF($A4="",0%,(_xlfn.XLOOKUP($A4,Tabla1[[#All],[ID]],Tabla1[[#All],[B]])))</calculatedColumnFormula>
    </tableColumn>
    <tableColumn id="21" xr3:uid="{73DA0621-C9EB-44C7-A996-AD51A44E54C2}" name="Co" dataDxfId="3407" dataCellStyle="Porcentaje">
      <calculatedColumnFormula array="1">IF($A4="",0%,(_xlfn.XLOOKUP($A4,Tabla1[[#All],[ID]],Tabla1[[#All],[Co]])))</calculatedColumnFormula>
    </tableColumn>
    <tableColumn id="22" xr3:uid="{88923975-A06F-4D80-A7EF-E725F738E4EB}" name="Cu" dataDxfId="3406" dataCellStyle="Porcentaje">
      <calculatedColumnFormula array="1">IF($A4="",0%,(_xlfn.XLOOKUP($A4,Tabla1[[#All],[ID]],Tabla1[[#All],[Cu]])))</calculatedColumnFormula>
    </tableColumn>
    <tableColumn id="23" xr3:uid="{8D1BA4E7-33C6-4C1C-BB24-B13E1DBD5BBF}" name="Fe" dataDxfId="3405" dataCellStyle="Porcentaje">
      <calculatedColumnFormula array="1">IF($A4="",0%,(_xlfn.XLOOKUP($A4,Tabla1[[#All],[ID]],Tabla1[[#All],[Fe]])))</calculatedColumnFormula>
    </tableColumn>
    <tableColumn id="24" xr3:uid="{62338B44-922C-48A1-AF9D-1EC0479E9D4C}" name="Mn" dataDxfId="3404" dataCellStyle="Porcentaje">
      <calculatedColumnFormula array="1">IF($A4="",0%,(_xlfn.XLOOKUP($A4,Tabla1[[#All],[ID]],Tabla1[[#All],[Mn]])))</calculatedColumnFormula>
    </tableColumn>
    <tableColumn id="25" xr3:uid="{D9BC6320-20B5-48D3-877D-51525F715B93}" name="Mo" dataDxfId="3403" dataCellStyle="Porcentaje">
      <calculatedColumnFormula array="1">IF($A4="",0%,(_xlfn.XLOOKUP($A4,Tabla1[[#All],[ID]],Tabla1[[#All],[Mo]])))</calculatedColumnFormula>
    </tableColumn>
    <tableColumn id="26" xr3:uid="{CDCB26B4-9943-420D-B6B9-FDBCCF2494E7}" name="SiO2" dataDxfId="3402" dataCellStyle="Porcentaje">
      <calculatedColumnFormula array="1">IF($A4="",0%,(_xlfn.XLOOKUP($A4,Tabla1[[#All],[ID]],Tabla1[[#All],[SiO2]])))</calculatedColumnFormula>
    </tableColumn>
    <tableColumn id="27" xr3:uid="{21DE14A2-5F92-4D21-9D88-1C390DBA61F8}" name="Zn" dataDxfId="3401" dataCellStyle="Porcentaje">
      <calculatedColumnFormula array="1">IF($A4="",0%,(_xlfn.XLOOKUP($A4,Tabla1[[#All],[ID]],Tabla1[[#All],[Zn]])))</calculatedColumnFormula>
    </tableColumn>
    <tableColumn id="28" xr3:uid="{E220D422-38AD-448F-A959-095BE2877671}" name="Na" dataDxfId="340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A970248B-DC69-4D35-AA5C-D182AFBBF08A}" name="Tabla265" displayName="Tabla265" ref="A3:W21" totalsRowShown="0" headerRowDxfId="3399" dataDxfId="3397" headerRowBorderDxfId="3398" tableBorderDxfId="3396" totalsRowBorderDxfId="3395" dataCellStyle="Porcentaje">
  <autoFilter ref="A3:W21" xr:uid="{62A12C63-74E9-484A-BEC8-31A82248B89B}"/>
  <tableColumns count="23">
    <tableColumn id="4" xr3:uid="{A465CD2E-8C69-4F1A-A5E8-7A34B6E65766}" name="MATERIA PRIMA" dataDxfId="3394"/>
    <tableColumn id="29" xr3:uid="{200893B0-795A-4B90-BCB1-58B999CF5147}" name="CANTIDAD" dataDxfId="3393"/>
    <tableColumn id="5" xr3:uid="{025F9420-EAFE-489C-8524-06F9CBBA6316}" name="Q" dataDxfId="3392">
      <calculatedColumnFormula>IF(Tabla265[[#This Row],[CANTIDAD]]="",0%,Tabla265[[#This Row],[CANTIDAD]]/10)</calculatedColumnFormula>
    </tableColumn>
    <tableColumn id="9" xr3:uid="{B8A46B30-3FB3-43A3-819D-90E2EDB71305}" name="C" dataDxfId="3391" dataCellStyle="Porcentaje">
      <calculatedColumnFormula array="1">IF($A4="",0%,_xlfn.XLOOKUP($A4,Tabla1[[#All],[ID]],Tabla1[[#All],[C]]))</calculatedColumnFormula>
    </tableColumn>
    <tableColumn id="10" xr3:uid="{5195846E-9367-426D-B204-17A478EAF563}" name="N" dataDxfId="3390" dataCellStyle="Porcentaje">
      <calculatedColumnFormula array="1">IF($A4="",0%,_xlfn.XLOOKUP($A4,Tabla1[[#All],[ID]],Tabla1[[#All],[N]]))</calculatedColumnFormula>
    </tableColumn>
    <tableColumn id="11" xr3:uid="{A867FE6C-9117-45F6-B27D-61FEF7FB5F97}" name="N-NH4" dataDxfId="3389" dataCellStyle="Porcentaje">
      <calculatedColumnFormula array="1">IF($A4="",0%,(_xlfn.XLOOKUP($A4,Tabla1[[#All],[ID]],Tabla1[[#All],[N-NH4]])))</calculatedColumnFormula>
    </tableColumn>
    <tableColumn id="12" xr3:uid="{A7084FCF-1F69-4995-BCCF-1B71D0B60632}" name="N-NO3" dataDxfId="3388" dataCellStyle="Porcentaje">
      <calculatedColumnFormula array="1">IF($A4="",0%,(_xlfn.XLOOKUP($A4,Tabla1[[#All],[ID]],Tabla1[[#All],[N-NO3]])))</calculatedColumnFormula>
    </tableColumn>
    <tableColumn id="13" xr3:uid="{4FC7CE4B-9ED1-4FAA-A1C7-5C0175C92D0E}" name="N-org" dataDxfId="3387" dataCellStyle="Porcentaje">
      <calculatedColumnFormula array="1">IF($A4="",0%,(_xlfn.XLOOKUP($A4,Tabla1[[#All],[ID]],Tabla1[[#All],[N-org]])))</calculatedColumnFormula>
    </tableColumn>
    <tableColumn id="14" xr3:uid="{622E5D29-4040-4576-97A2-6F0519BC5483}" name="N-ur" dataDxfId="3386" dataCellStyle="Porcentaje">
      <calculatedColumnFormula array="1">IF($A4="",0%,(_xlfn.XLOOKUP($A4,Tabla1[[#All],[ID]],Tabla1[[#All],[N-ur]])))</calculatedColumnFormula>
    </tableColumn>
    <tableColumn id="15" xr3:uid="{7EFD0333-0C8C-4714-80B4-2017DD86A00A}" name="P" dataDxfId="3385" dataCellStyle="Porcentaje">
      <calculatedColumnFormula array="1">IF($A4="",0%,(_xlfn.XLOOKUP($A4,Tabla1[[#All],[ID]],Tabla1[[#All],[P]])))</calculatedColumnFormula>
    </tableColumn>
    <tableColumn id="16" xr3:uid="{C11AEC9E-D2BD-4C34-8BA9-C52882FE3FC2}" name="K" dataDxfId="3384" dataCellStyle="Porcentaje">
      <calculatedColumnFormula array="1">IF($A4="",0%,(_xlfn.XLOOKUP($A4,Tabla1[[#All],[ID]],Tabla1[[#All],[K]])))</calculatedColumnFormula>
    </tableColumn>
    <tableColumn id="17" xr3:uid="{136638A2-BBD9-45E7-8416-74B63FC99ABF}" name="CaO" dataDxfId="3383" dataCellStyle="Porcentaje">
      <calculatedColumnFormula array="1">IF($A4="",0%,(_xlfn.XLOOKUP($A4,Tabla1[[#All],[ID]],Tabla1[[#All],[CaO]])))</calculatedColumnFormula>
    </tableColumn>
    <tableColumn id="18" xr3:uid="{74ED1346-BB4F-4105-9E95-DE1E21304AE5}" name="MgO" dataDxfId="3382" dataCellStyle="Porcentaje">
      <calculatedColumnFormula array="1">IF($A4="",0%,(_xlfn.XLOOKUP($A4,Tabla1[[#All],[ID]],Tabla1[[#All],[MgO]])))</calculatedColumnFormula>
    </tableColumn>
    <tableColumn id="19" xr3:uid="{F51CF9AC-ABA8-494E-A2C5-4148D8FAD7BA}" name="S" dataDxfId="3381" dataCellStyle="Porcentaje">
      <calculatedColumnFormula array="1">IF($A4="",0%,(_xlfn.XLOOKUP($A4,Tabla1[[#All],[ID]],Tabla1[[#All],[S]])))</calculatedColumnFormula>
    </tableColumn>
    <tableColumn id="20" xr3:uid="{E6925594-8E46-4D26-AD22-676989670104}" name="B" dataDxfId="3380" dataCellStyle="Porcentaje">
      <calculatedColumnFormula array="1">IF($A4="",0%,(_xlfn.XLOOKUP($A4,Tabla1[[#All],[ID]],Tabla1[[#All],[B]])))</calculatedColumnFormula>
    </tableColumn>
    <tableColumn id="21" xr3:uid="{8D581415-8C22-4D56-84BD-13104945E9F1}" name="Co" dataDxfId="3379" dataCellStyle="Porcentaje">
      <calculatedColumnFormula array="1">IF($A4="",0%,(_xlfn.XLOOKUP($A4,Tabla1[[#All],[ID]],Tabla1[[#All],[Co]])))</calculatedColumnFormula>
    </tableColumn>
    <tableColumn id="22" xr3:uid="{5E73EFCF-3589-47C4-B33A-058A869790D2}" name="Cu" dataDxfId="3378" dataCellStyle="Porcentaje">
      <calculatedColumnFormula array="1">IF($A4="",0%,(_xlfn.XLOOKUP($A4,Tabla1[[#All],[ID]],Tabla1[[#All],[Cu]])))</calculatedColumnFormula>
    </tableColumn>
    <tableColumn id="23" xr3:uid="{E3219CB3-BEB5-4F73-AAAA-F5A8161AFFB2}" name="Fe" dataDxfId="3377" dataCellStyle="Porcentaje">
      <calculatedColumnFormula array="1">IF($A4="",0%,(_xlfn.XLOOKUP($A4,Tabla1[[#All],[ID]],Tabla1[[#All],[Fe]])))</calculatedColumnFormula>
    </tableColumn>
    <tableColumn id="24" xr3:uid="{EFB012B4-7680-4DCA-9C37-CE8C55419671}" name="Mn" dataDxfId="3376" dataCellStyle="Porcentaje">
      <calculatedColumnFormula array="1">IF($A4="",0%,(_xlfn.XLOOKUP($A4,Tabla1[[#All],[ID]],Tabla1[[#All],[Mn]])))</calculatedColumnFormula>
    </tableColumn>
    <tableColumn id="25" xr3:uid="{BE5DF7CA-5807-4CE2-BEDB-CB16DCA21528}" name="Mo" dataDxfId="3375" dataCellStyle="Porcentaje">
      <calculatedColumnFormula array="1">IF($A4="",0%,(_xlfn.XLOOKUP($A4,Tabla1[[#All],[ID]],Tabla1[[#All],[Mo]])))</calculatedColumnFormula>
    </tableColumn>
    <tableColumn id="26" xr3:uid="{CCA35E86-95A1-46BB-835F-37A085AEC427}" name="SiO2" dataDxfId="3374" dataCellStyle="Porcentaje">
      <calculatedColumnFormula array="1">IF($A4="",0%,(_xlfn.XLOOKUP($A4,Tabla1[[#All],[ID]],Tabla1[[#All],[SiO2]])))</calculatedColumnFormula>
    </tableColumn>
    <tableColumn id="27" xr3:uid="{A84E5858-4EC9-4298-9D48-AFD67D9AF710}" name="Zn" dataDxfId="3373" dataCellStyle="Porcentaje">
      <calculatedColumnFormula array="1">IF($A4="",0%,(_xlfn.XLOOKUP($A4,Tabla1[[#All],[ID]],Tabla1[[#All],[Zn]])))</calculatedColumnFormula>
    </tableColumn>
    <tableColumn id="28" xr3:uid="{117459DB-F2EB-4EA3-8B63-AE70FD934B4A}" name="Na" dataDxfId="337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98EBDF1A-3B71-4333-BEDB-2341248D0396}" name="Tabla266" displayName="Tabla266" ref="A3:W21" totalsRowShown="0" headerRowDxfId="3371" dataDxfId="3369" headerRowBorderDxfId="3370" tableBorderDxfId="3368" totalsRowBorderDxfId="3367" dataCellStyle="Porcentaje">
  <autoFilter ref="A3:W21" xr:uid="{62A12C63-74E9-484A-BEC8-31A82248B89B}"/>
  <tableColumns count="23">
    <tableColumn id="4" xr3:uid="{48597077-FF74-4023-A3D0-C0DEF649FCC3}" name="MATERIA PRIMA" dataDxfId="3366"/>
    <tableColumn id="29" xr3:uid="{DCDCCD4A-6D71-4B51-96FD-499B0C1BFB23}" name="CANTIDAD" dataDxfId="3365"/>
    <tableColumn id="5" xr3:uid="{E3CC5258-A7A4-420F-B8D4-ABEC6F5554E9}" name="Q" dataDxfId="3364">
      <calculatedColumnFormula>IF(Tabla266[[#This Row],[CANTIDAD]]="",0%,Tabla266[[#This Row],[CANTIDAD]]/10)</calculatedColumnFormula>
    </tableColumn>
    <tableColumn id="9" xr3:uid="{3ABBDA94-98EA-4842-98E2-98B76F56A639}" name="C" dataDxfId="3363" dataCellStyle="Porcentaje">
      <calculatedColumnFormula array="1">IF($A4="",0%,_xlfn.XLOOKUP($A4,Tabla1[[#All],[ID]],Tabla1[[#All],[C]]))</calculatedColumnFormula>
    </tableColumn>
    <tableColumn id="10" xr3:uid="{73DFF175-2B9E-426B-AC44-BECA5235503A}" name="N" dataDxfId="3362" dataCellStyle="Porcentaje">
      <calculatedColumnFormula array="1">IF($A4="",0%,_xlfn.XLOOKUP($A4,Tabla1[[#All],[ID]],Tabla1[[#All],[N]]))</calculatedColumnFormula>
    </tableColumn>
    <tableColumn id="11" xr3:uid="{19CD1A3E-8E59-4C18-8759-23C017DABF71}" name="N-NH4" dataDxfId="3361" dataCellStyle="Porcentaje">
      <calculatedColumnFormula array="1">IF($A4="",0%,(_xlfn.XLOOKUP($A4,Tabla1[[#All],[ID]],Tabla1[[#All],[N-NH4]])))</calculatedColumnFormula>
    </tableColumn>
    <tableColumn id="12" xr3:uid="{55B8C159-A88F-413C-94B7-1521879E8E1F}" name="N-NO3" dataDxfId="3360" dataCellStyle="Porcentaje">
      <calculatedColumnFormula array="1">IF($A4="",0%,(_xlfn.XLOOKUP($A4,Tabla1[[#All],[ID]],Tabla1[[#All],[N-NO3]])))</calculatedColumnFormula>
    </tableColumn>
    <tableColumn id="13" xr3:uid="{C34F51AB-0422-4BB3-836F-9390475866B3}" name="N-org" dataDxfId="3359" dataCellStyle="Porcentaje">
      <calculatedColumnFormula array="1">IF($A4="",0%,(_xlfn.XLOOKUP($A4,Tabla1[[#All],[ID]],Tabla1[[#All],[N-org]])))</calculatedColumnFormula>
    </tableColumn>
    <tableColumn id="14" xr3:uid="{C51A5401-F3F3-4C55-B03A-FA6755C4FC12}" name="N-ur" dataDxfId="3358" dataCellStyle="Porcentaje">
      <calculatedColumnFormula array="1">IF($A4="",0%,(_xlfn.XLOOKUP($A4,Tabla1[[#All],[ID]],Tabla1[[#All],[N-ur]])))</calculatedColumnFormula>
    </tableColumn>
    <tableColumn id="15" xr3:uid="{A3737F68-BD91-4DCB-A933-F8E46F2BB78D}" name="P" dataDxfId="3357" dataCellStyle="Porcentaje">
      <calculatedColumnFormula array="1">IF($A4="",0%,(_xlfn.XLOOKUP($A4,Tabla1[[#All],[ID]],Tabla1[[#All],[P]])))</calculatedColumnFormula>
    </tableColumn>
    <tableColumn id="16" xr3:uid="{538443EA-F17C-4835-89F6-E10616F57D7C}" name="K" dataDxfId="3356" dataCellStyle="Porcentaje">
      <calculatedColumnFormula array="1">IF($A4="",0%,(_xlfn.XLOOKUP($A4,Tabla1[[#All],[ID]],Tabla1[[#All],[K]])))</calculatedColumnFormula>
    </tableColumn>
    <tableColumn id="17" xr3:uid="{1CE962BE-CAD4-4EA7-B836-DE287C35026A}" name="CaO" dataDxfId="3355" dataCellStyle="Porcentaje">
      <calculatedColumnFormula array="1">IF($A4="",0%,(_xlfn.XLOOKUP($A4,Tabla1[[#All],[ID]],Tabla1[[#All],[CaO]])))</calculatedColumnFormula>
    </tableColumn>
    <tableColumn id="18" xr3:uid="{B85D8A76-89D1-448B-BE32-58895C5053C7}" name="MgO" dataDxfId="3354" dataCellStyle="Porcentaje">
      <calculatedColumnFormula array="1">IF($A4="",0%,(_xlfn.XLOOKUP($A4,Tabla1[[#All],[ID]],Tabla1[[#All],[MgO]])))</calculatedColumnFormula>
    </tableColumn>
    <tableColumn id="19" xr3:uid="{DE8E8195-36A4-44B9-BE05-AC534DDFE7CF}" name="S" dataDxfId="3353" dataCellStyle="Porcentaje">
      <calculatedColumnFormula array="1">IF($A4="",0%,(_xlfn.XLOOKUP($A4,Tabla1[[#All],[ID]],Tabla1[[#All],[S]])))</calculatedColumnFormula>
    </tableColumn>
    <tableColumn id="20" xr3:uid="{D78CE556-8B3C-47D5-8F8A-C711EF99EC4F}" name="B" dataDxfId="3352" dataCellStyle="Porcentaje">
      <calculatedColumnFormula array="1">IF($A4="",0%,(_xlfn.XLOOKUP($A4,Tabla1[[#All],[ID]],Tabla1[[#All],[B]])))</calculatedColumnFormula>
    </tableColumn>
    <tableColumn id="21" xr3:uid="{54E3639C-3256-4175-9F19-606E07B53C4E}" name="Co" dataDxfId="3351" dataCellStyle="Porcentaje">
      <calculatedColumnFormula array="1">IF($A4="",0%,(_xlfn.XLOOKUP($A4,Tabla1[[#All],[ID]],Tabla1[[#All],[Co]])))</calculatedColumnFormula>
    </tableColumn>
    <tableColumn id="22" xr3:uid="{791F96D2-C65F-4655-B0EE-601B930E88D5}" name="Cu" dataDxfId="3350" dataCellStyle="Porcentaje">
      <calculatedColumnFormula array="1">IF($A4="",0%,(_xlfn.XLOOKUP($A4,Tabla1[[#All],[ID]],Tabla1[[#All],[Cu]])))</calculatedColumnFormula>
    </tableColumn>
    <tableColumn id="23" xr3:uid="{91223280-AC52-47E4-8EAF-84F15297FE10}" name="Fe" dataDxfId="3349" dataCellStyle="Porcentaje">
      <calculatedColumnFormula array="1">IF($A4="",0%,(_xlfn.XLOOKUP($A4,Tabla1[[#All],[ID]],Tabla1[[#All],[Fe]])))</calculatedColumnFormula>
    </tableColumn>
    <tableColumn id="24" xr3:uid="{1084F97D-3143-40EF-B389-A0BB6507509D}" name="Mn" dataDxfId="3348" dataCellStyle="Porcentaje">
      <calculatedColumnFormula array="1">IF($A4="",0%,(_xlfn.XLOOKUP($A4,Tabla1[[#All],[ID]],Tabla1[[#All],[Mn]])))</calculatedColumnFormula>
    </tableColumn>
    <tableColumn id="25" xr3:uid="{98E97E75-BC82-4E0F-91AD-49043240A3C4}" name="Mo" dataDxfId="3347" dataCellStyle="Porcentaje">
      <calculatedColumnFormula array="1">IF($A4="",0%,(_xlfn.XLOOKUP($A4,Tabla1[[#All],[ID]],Tabla1[[#All],[Mo]])))</calculatedColumnFormula>
    </tableColumn>
    <tableColumn id="26" xr3:uid="{328CCEA0-E721-4D6B-BC66-6A4E1EFBC0F6}" name="SiO2" dataDxfId="3346" dataCellStyle="Porcentaje">
      <calculatedColumnFormula array="1">IF($A4="",0%,(_xlfn.XLOOKUP($A4,Tabla1[[#All],[ID]],Tabla1[[#All],[SiO2]])))</calculatedColumnFormula>
    </tableColumn>
    <tableColumn id="27" xr3:uid="{90F1093D-A631-49D7-8BFD-8475A94FE37B}" name="Zn" dataDxfId="3345" dataCellStyle="Porcentaje">
      <calculatedColumnFormula array="1">IF($A4="",0%,(_xlfn.XLOOKUP($A4,Tabla1[[#All],[ID]],Tabla1[[#All],[Zn]])))</calculatedColumnFormula>
    </tableColumn>
    <tableColumn id="28" xr3:uid="{FF0BB3AD-38AA-4514-9AC7-2B314592C591}" name="Na" dataDxfId="3344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760510B5-7A34-4E42-9C12-35492ED94979}" name="Tabla267" displayName="Tabla267" ref="A3:W21" totalsRowShown="0" headerRowDxfId="3343" dataDxfId="3341" headerRowBorderDxfId="3342" tableBorderDxfId="3340" totalsRowBorderDxfId="3339" dataCellStyle="Porcentaje">
  <autoFilter ref="A3:W21" xr:uid="{62A12C63-74E9-484A-BEC8-31A82248B89B}"/>
  <tableColumns count="23">
    <tableColumn id="4" xr3:uid="{59B47D25-D6D5-487A-8930-2AF4CD688CAF}" name="MATERIA PRIMA" dataDxfId="3338"/>
    <tableColumn id="29" xr3:uid="{1FA26015-73B1-4976-B1EA-E266BEBD4926}" name="CANTIDAD" dataDxfId="3337"/>
    <tableColumn id="5" xr3:uid="{77AB49E4-44C3-482F-B1B4-F1A95A0038BD}" name="Q" dataDxfId="3336">
      <calculatedColumnFormula>IF(Tabla267[[#This Row],[CANTIDAD]]="",0%,Tabla267[[#This Row],[CANTIDAD]]/10)</calculatedColumnFormula>
    </tableColumn>
    <tableColumn id="9" xr3:uid="{F1A5CFD7-0E11-4B5C-8FC3-6FAFE350DEA2}" name="C" dataDxfId="3335" dataCellStyle="Porcentaje">
      <calculatedColumnFormula array="1">IF($A4="",0%,_xlfn.XLOOKUP($A4,Tabla1[[#All],[ID]],Tabla1[[#All],[C]]))</calculatedColumnFormula>
    </tableColumn>
    <tableColumn id="10" xr3:uid="{1AFE4744-E4DA-4155-8F28-C55733F87638}" name="N" dataDxfId="3334" dataCellStyle="Porcentaje">
      <calculatedColumnFormula array="1">IF($A4="",0%,_xlfn.XLOOKUP($A4,Tabla1[[#All],[ID]],Tabla1[[#All],[N]]))</calculatedColumnFormula>
    </tableColumn>
    <tableColumn id="11" xr3:uid="{22F4169E-9D99-4434-ACF0-353C339B68C6}" name="N-NH4" dataDxfId="3333" dataCellStyle="Porcentaje">
      <calculatedColumnFormula array="1">IF($A4="",0%,(_xlfn.XLOOKUP($A4,Tabla1[[#All],[ID]],Tabla1[[#All],[N-NH4]])))</calculatedColumnFormula>
    </tableColumn>
    <tableColumn id="12" xr3:uid="{BB817034-90B2-4AEB-A81B-5D871F140654}" name="N-NO3" dataDxfId="3332" dataCellStyle="Porcentaje">
      <calculatedColumnFormula array="1">IF($A4="",0%,(_xlfn.XLOOKUP($A4,Tabla1[[#All],[ID]],Tabla1[[#All],[N-NO3]])))</calculatedColumnFormula>
    </tableColumn>
    <tableColumn id="13" xr3:uid="{90ABEE60-FE70-4C29-8D67-94775BD7A32D}" name="N-org" dataDxfId="3331" dataCellStyle="Porcentaje">
      <calculatedColumnFormula array="1">IF($A4="",0%,(_xlfn.XLOOKUP($A4,Tabla1[[#All],[ID]],Tabla1[[#All],[N-org]])))</calculatedColumnFormula>
    </tableColumn>
    <tableColumn id="14" xr3:uid="{8596B703-A1F6-49D6-BBF3-9DDAE97D3D58}" name="N-ur" dataDxfId="3330" dataCellStyle="Porcentaje">
      <calculatedColumnFormula array="1">IF($A4="",0%,(_xlfn.XLOOKUP($A4,Tabla1[[#All],[ID]],Tabla1[[#All],[N-ur]])))</calculatedColumnFormula>
    </tableColumn>
    <tableColumn id="15" xr3:uid="{DB86B197-C251-4A64-BE1C-DB270BC849B3}" name="P" dataDxfId="3329" dataCellStyle="Porcentaje">
      <calculatedColumnFormula array="1">IF($A4="",0%,(_xlfn.XLOOKUP($A4,Tabla1[[#All],[ID]],Tabla1[[#All],[P]])))</calculatedColumnFormula>
    </tableColumn>
    <tableColumn id="16" xr3:uid="{E0BF3A5B-30AF-4AD8-B5BB-315993D09960}" name="K" dataDxfId="3328" dataCellStyle="Porcentaje">
      <calculatedColumnFormula array="1">IF($A4="",0%,(_xlfn.XLOOKUP($A4,Tabla1[[#All],[ID]],Tabla1[[#All],[K]])))</calculatedColumnFormula>
    </tableColumn>
    <tableColumn id="17" xr3:uid="{2F4AD385-89E5-4975-8C3B-F7713664BF15}" name="CaO" dataDxfId="3327" dataCellStyle="Porcentaje">
      <calculatedColumnFormula array="1">IF($A4="",0%,(_xlfn.XLOOKUP($A4,Tabla1[[#All],[ID]],Tabla1[[#All],[CaO]])))</calculatedColumnFormula>
    </tableColumn>
    <tableColumn id="18" xr3:uid="{F2748480-7ECB-47A8-8C9D-3F322B05DC5F}" name="MgO" dataDxfId="3326" dataCellStyle="Porcentaje">
      <calculatedColumnFormula array="1">IF($A4="",0%,(_xlfn.XLOOKUP($A4,Tabla1[[#All],[ID]],Tabla1[[#All],[MgO]])))</calculatedColumnFormula>
    </tableColumn>
    <tableColumn id="19" xr3:uid="{FD66BECB-838F-42D9-8435-EAB9897CC7CF}" name="S" dataDxfId="3325" dataCellStyle="Porcentaje">
      <calculatedColumnFormula array="1">IF($A4="",0%,(_xlfn.XLOOKUP($A4,Tabla1[[#All],[ID]],Tabla1[[#All],[S]])))</calculatedColumnFormula>
    </tableColumn>
    <tableColumn id="20" xr3:uid="{0212006A-90A6-427A-BE00-3B8FD3D48CE5}" name="B" dataDxfId="3324" dataCellStyle="Porcentaje">
      <calculatedColumnFormula array="1">IF($A4="",0%,(_xlfn.XLOOKUP($A4,Tabla1[[#All],[ID]],Tabla1[[#All],[B]])))</calculatedColumnFormula>
    </tableColumn>
    <tableColumn id="21" xr3:uid="{EB454E33-42D1-43BC-B17C-B7773FFD6985}" name="Co" dataDxfId="3323" dataCellStyle="Porcentaje">
      <calculatedColumnFormula array="1">IF($A4="",0%,(_xlfn.XLOOKUP($A4,Tabla1[[#All],[ID]],Tabla1[[#All],[Co]])))</calculatedColumnFormula>
    </tableColumn>
    <tableColumn id="22" xr3:uid="{11A5B8DD-BE1C-4702-B843-6EE5E921403B}" name="Cu" dataDxfId="3322" dataCellStyle="Porcentaje">
      <calculatedColumnFormula array="1">IF($A4="",0%,(_xlfn.XLOOKUP($A4,Tabla1[[#All],[ID]],Tabla1[[#All],[Cu]])))</calculatedColumnFormula>
    </tableColumn>
    <tableColumn id="23" xr3:uid="{D5B0F5AF-177A-4CCF-BD5B-B3F2F00105D7}" name="Fe" dataDxfId="3321" dataCellStyle="Porcentaje">
      <calculatedColumnFormula array="1">IF($A4="",0%,(_xlfn.XLOOKUP($A4,Tabla1[[#All],[ID]],Tabla1[[#All],[Fe]])))</calculatedColumnFormula>
    </tableColumn>
    <tableColumn id="24" xr3:uid="{C8DA5887-9788-4F30-9504-B44AE1E30FFB}" name="Mn" dataDxfId="3320" dataCellStyle="Porcentaje">
      <calculatedColumnFormula array="1">IF($A4="",0%,(_xlfn.XLOOKUP($A4,Tabla1[[#All],[ID]],Tabla1[[#All],[Mn]])))</calculatedColumnFormula>
    </tableColumn>
    <tableColumn id="25" xr3:uid="{10BCC397-8F4B-4D5C-8F77-1F2F620E8888}" name="Mo" dataDxfId="3319" dataCellStyle="Porcentaje">
      <calculatedColumnFormula array="1">IF($A4="",0%,(_xlfn.XLOOKUP($A4,Tabla1[[#All],[ID]],Tabla1[[#All],[Mo]])))</calculatedColumnFormula>
    </tableColumn>
    <tableColumn id="26" xr3:uid="{FAFDF83E-B35E-4D05-B244-C5CA8E7019CE}" name="SiO2" dataDxfId="3318" dataCellStyle="Porcentaje">
      <calculatedColumnFormula array="1">IF($A4="",0%,(_xlfn.XLOOKUP($A4,Tabla1[[#All],[ID]],Tabla1[[#All],[SiO2]])))</calculatedColumnFormula>
    </tableColumn>
    <tableColumn id="27" xr3:uid="{9134A37E-CD44-4506-A6A3-8490D3738A33}" name="Zn" dataDxfId="3317" dataCellStyle="Porcentaje">
      <calculatedColumnFormula array="1">IF($A4="",0%,(_xlfn.XLOOKUP($A4,Tabla1[[#All],[ID]],Tabla1[[#All],[Zn]])))</calculatedColumnFormula>
    </tableColumn>
    <tableColumn id="28" xr3:uid="{88A4D40D-6548-4D23-B79A-563EF5F1D624}" name="Na" dataDxfId="3316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3D1B78D5-BB18-4AC2-876C-683497874484}" name="Tabla268" displayName="Tabla268" ref="A3:W21" totalsRowShown="0" headerRowDxfId="3315" dataDxfId="3313" headerRowBorderDxfId="3314" tableBorderDxfId="3312" totalsRowBorderDxfId="3311" dataCellStyle="Porcentaje">
  <autoFilter ref="A3:W21" xr:uid="{62A12C63-74E9-484A-BEC8-31A82248B89B}"/>
  <tableColumns count="23">
    <tableColumn id="4" xr3:uid="{3C1A0358-7A5A-4322-B0A2-D3F6F4FB0974}" name="MATERIA PRIMA" dataDxfId="3310"/>
    <tableColumn id="29" xr3:uid="{9366DBB0-4D67-44CF-BB94-E42FEE810317}" name="CANTIDAD" dataDxfId="3309"/>
    <tableColumn id="5" xr3:uid="{E25AEAB7-0992-4A78-8C65-13745FA36C98}" name="Q" dataDxfId="3308">
      <calculatedColumnFormula>IF(Tabla268[[#This Row],[CANTIDAD]]="",0%,Tabla268[[#This Row],[CANTIDAD]]/10)</calculatedColumnFormula>
    </tableColumn>
    <tableColumn id="9" xr3:uid="{F3FB1C08-02ED-429E-8680-AF6DC5BD00E1}" name="C" dataDxfId="3307" dataCellStyle="Porcentaje">
      <calculatedColumnFormula array="1">IF($A4="",0%,_xlfn.XLOOKUP($A4,Tabla1[[#All],[ID]],Tabla1[[#All],[C]]))</calculatedColumnFormula>
    </tableColumn>
    <tableColumn id="10" xr3:uid="{179A0675-578C-4BCB-9A52-6A19D3FD6070}" name="N" dataDxfId="3306" dataCellStyle="Porcentaje">
      <calculatedColumnFormula array="1">IF($A4="",0%,_xlfn.XLOOKUP($A4,Tabla1[[#All],[ID]],Tabla1[[#All],[N]]))</calculatedColumnFormula>
    </tableColumn>
    <tableColumn id="11" xr3:uid="{34847AB6-B7F1-4439-9E49-CA416F8FE827}" name="N-NH4" dataDxfId="3305" dataCellStyle="Porcentaje">
      <calculatedColumnFormula array="1">IF($A4="",0%,(_xlfn.XLOOKUP($A4,Tabla1[[#All],[ID]],Tabla1[[#All],[N-NH4]])))</calculatedColumnFormula>
    </tableColumn>
    <tableColumn id="12" xr3:uid="{549AB1F7-BEB5-44AD-9D93-EC520256BE35}" name="N-NO3" dataDxfId="3304" dataCellStyle="Porcentaje">
      <calculatedColumnFormula array="1">IF($A4="",0%,(_xlfn.XLOOKUP($A4,Tabla1[[#All],[ID]],Tabla1[[#All],[N-NO3]])))</calculatedColumnFormula>
    </tableColumn>
    <tableColumn id="13" xr3:uid="{7E1C7FDA-FBDA-47BA-8C33-C8252D3F6FE7}" name="N-org" dataDxfId="3303" dataCellStyle="Porcentaje">
      <calculatedColumnFormula array="1">IF($A4="",0%,(_xlfn.XLOOKUP($A4,Tabla1[[#All],[ID]],Tabla1[[#All],[N-org]])))</calculatedColumnFormula>
    </tableColumn>
    <tableColumn id="14" xr3:uid="{8BEC8F2D-7508-44E1-8A79-6DB3EA5EFFBE}" name="N-ur" dataDxfId="3302" dataCellStyle="Porcentaje">
      <calculatedColumnFormula array="1">IF($A4="",0%,(_xlfn.XLOOKUP($A4,Tabla1[[#All],[ID]],Tabla1[[#All],[N-ur]])))</calculatedColumnFormula>
    </tableColumn>
    <tableColumn id="15" xr3:uid="{C983C402-59F9-4BFC-B68A-DBAC91D5BEAF}" name="P" dataDxfId="3301" dataCellStyle="Porcentaje">
      <calculatedColumnFormula array="1">IF($A4="",0%,(_xlfn.XLOOKUP($A4,Tabla1[[#All],[ID]],Tabla1[[#All],[P]])))</calculatedColumnFormula>
    </tableColumn>
    <tableColumn id="16" xr3:uid="{878E93D8-6C58-436A-BD15-698AD8F459D1}" name="K" dataDxfId="3300" dataCellStyle="Porcentaje">
      <calculatedColumnFormula array="1">IF($A4="",0%,(_xlfn.XLOOKUP($A4,Tabla1[[#All],[ID]],Tabla1[[#All],[K]])))</calculatedColumnFormula>
    </tableColumn>
    <tableColumn id="17" xr3:uid="{D1D1E0BA-36D1-4A95-BDD1-E37E603D8024}" name="CaO" dataDxfId="3299" dataCellStyle="Porcentaje">
      <calculatedColumnFormula array="1">IF($A4="",0%,(_xlfn.XLOOKUP($A4,Tabla1[[#All],[ID]],Tabla1[[#All],[CaO]])))</calculatedColumnFormula>
    </tableColumn>
    <tableColumn id="18" xr3:uid="{BC0FBBC4-C5E7-4D9E-A4A9-D6AD1CD128D1}" name="MgO" dataDxfId="3298" dataCellStyle="Porcentaje">
      <calculatedColumnFormula array="1">IF($A4="",0%,(_xlfn.XLOOKUP($A4,Tabla1[[#All],[ID]],Tabla1[[#All],[MgO]])))</calculatedColumnFormula>
    </tableColumn>
    <tableColumn id="19" xr3:uid="{5ACD472F-411E-46D3-9DD5-198B732068A0}" name="S" dataDxfId="3297" dataCellStyle="Porcentaje">
      <calculatedColumnFormula array="1">IF($A4="",0%,(_xlfn.XLOOKUP($A4,Tabla1[[#All],[ID]],Tabla1[[#All],[S]])))</calculatedColumnFormula>
    </tableColumn>
    <tableColumn id="20" xr3:uid="{8D1C243F-CFC3-4F40-B4D5-39BD2410681A}" name="B" dataDxfId="3296" dataCellStyle="Porcentaje">
      <calculatedColumnFormula array="1">IF($A4="",0%,(_xlfn.XLOOKUP($A4,Tabla1[[#All],[ID]],Tabla1[[#All],[B]])))</calculatedColumnFormula>
    </tableColumn>
    <tableColumn id="21" xr3:uid="{14498DD1-7F1C-414A-9BC7-B2A868005CE4}" name="Co" dataDxfId="3295" dataCellStyle="Porcentaje">
      <calculatedColumnFormula array="1">IF($A4="",0%,(_xlfn.XLOOKUP($A4,Tabla1[[#All],[ID]],Tabla1[[#All],[Co]])))</calculatedColumnFormula>
    </tableColumn>
    <tableColumn id="22" xr3:uid="{FC000A0B-D9E6-42E3-B633-CD53B9CD2476}" name="Cu" dataDxfId="3294" dataCellStyle="Porcentaje">
      <calculatedColumnFormula array="1">IF($A4="",0%,(_xlfn.XLOOKUP($A4,Tabla1[[#All],[ID]],Tabla1[[#All],[Cu]])))</calculatedColumnFormula>
    </tableColumn>
    <tableColumn id="23" xr3:uid="{62749939-B187-4727-BA46-EE04A66D7ECA}" name="Fe" dataDxfId="3293" dataCellStyle="Porcentaje">
      <calculatedColumnFormula array="1">IF($A4="",0%,(_xlfn.XLOOKUP($A4,Tabla1[[#All],[ID]],Tabla1[[#All],[Fe]])))</calculatedColumnFormula>
    </tableColumn>
    <tableColumn id="24" xr3:uid="{99157B29-8834-4269-8660-D8924A753994}" name="Mn" dataDxfId="3292" dataCellStyle="Porcentaje">
      <calculatedColumnFormula array="1">IF($A4="",0%,(_xlfn.XLOOKUP($A4,Tabla1[[#All],[ID]],Tabla1[[#All],[Mn]])))</calculatedColumnFormula>
    </tableColumn>
    <tableColumn id="25" xr3:uid="{A2A15068-4FD1-4BD9-8B2F-817EAFEBFAD9}" name="Mo" dataDxfId="3291" dataCellStyle="Porcentaje">
      <calculatedColumnFormula array="1">IF($A4="",0%,(_xlfn.XLOOKUP($A4,Tabla1[[#All],[ID]],Tabla1[[#All],[Mo]])))</calculatedColumnFormula>
    </tableColumn>
    <tableColumn id="26" xr3:uid="{09D4A43D-9632-405E-A36B-1BADD485052A}" name="SiO2" dataDxfId="3290" dataCellStyle="Porcentaje">
      <calculatedColumnFormula array="1">IF($A4="",0%,(_xlfn.XLOOKUP($A4,Tabla1[[#All],[ID]],Tabla1[[#All],[SiO2]])))</calculatedColumnFormula>
    </tableColumn>
    <tableColumn id="27" xr3:uid="{02970000-0977-44A8-AF6D-1CA6A42712AD}" name="Zn" dataDxfId="3289" dataCellStyle="Porcentaje">
      <calculatedColumnFormula array="1">IF($A4="",0%,(_xlfn.XLOOKUP($A4,Tabla1[[#All],[ID]],Tabla1[[#All],[Zn]])))</calculatedColumnFormula>
    </tableColumn>
    <tableColumn id="28" xr3:uid="{70B88BDD-DCD0-4DD1-A4A4-D4D1008BF0AD}" name="Na" dataDxfId="3288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B10339D2-2088-4E1A-ABAD-22E9E3CCA017}" name="Tabla269" displayName="Tabla269" ref="A3:W21" totalsRowShown="0" headerRowDxfId="3287" dataDxfId="3285" headerRowBorderDxfId="3286" tableBorderDxfId="3284" totalsRowBorderDxfId="3283" dataCellStyle="Porcentaje">
  <autoFilter ref="A3:W21" xr:uid="{62A12C63-74E9-484A-BEC8-31A82248B89B}"/>
  <tableColumns count="23">
    <tableColumn id="4" xr3:uid="{89ECDBA4-03F6-4A7E-BD58-25A096EDB7F8}" name="MATERIA PRIMA" dataDxfId="3282"/>
    <tableColumn id="29" xr3:uid="{0EC96B00-E5BC-4141-A872-0D7B4B5485C1}" name="CANTIDAD" dataDxfId="3281"/>
    <tableColumn id="5" xr3:uid="{1633946B-4FA4-4B8D-8FD8-7DE1A2485EBB}" name="Q" dataDxfId="3280"/>
    <tableColumn id="9" xr3:uid="{733C69E9-B540-4174-B606-E7D55A2E8BDC}" name="C" dataDxfId="3279" dataCellStyle="Porcentaje"/>
    <tableColumn id="10" xr3:uid="{AC57DA31-1418-41BA-A468-85DAF90F408E}" name="N" dataDxfId="3278" dataCellStyle="Porcentaje"/>
    <tableColumn id="11" xr3:uid="{FB0B55A3-B93D-4493-B3DC-27E50FCB3D82}" name="N-NH4" dataDxfId="3277" dataCellStyle="Porcentaje"/>
    <tableColumn id="12" xr3:uid="{D00452DD-21D7-4A87-9641-B09488F03ECF}" name="N-NO3" dataDxfId="3276" dataCellStyle="Porcentaje"/>
    <tableColumn id="13" xr3:uid="{1BF65C1B-4984-4E78-BD68-8B18AF7A6494}" name="N-org" dataDxfId="3275" dataCellStyle="Porcentaje"/>
    <tableColumn id="14" xr3:uid="{0775AA7D-C264-498F-80F6-23772E406B3A}" name="N-ur" dataDxfId="3274" dataCellStyle="Porcentaje"/>
    <tableColumn id="15" xr3:uid="{B3DA9CC7-8270-4B37-ACC9-5538BE1CEE79}" name="P" dataDxfId="3273" dataCellStyle="Porcentaje"/>
    <tableColumn id="16" xr3:uid="{EEB86702-58D2-4596-8E7E-1AE8A8829239}" name="K" dataDxfId="3272" dataCellStyle="Porcentaje"/>
    <tableColumn id="17" xr3:uid="{50A2ECA9-49D1-4491-83C5-6E28FE3EB880}" name="CaO" dataDxfId="3271" dataCellStyle="Porcentaje"/>
    <tableColumn id="18" xr3:uid="{95F0214F-3CDA-4565-B99A-7EF8F3E45B19}" name="MgO" dataDxfId="3270" dataCellStyle="Porcentaje"/>
    <tableColumn id="19" xr3:uid="{02DCC36E-C09B-4B9F-81ED-045FEBE14635}" name="S" dataDxfId="3269" dataCellStyle="Porcentaje"/>
    <tableColumn id="20" xr3:uid="{38BF1730-288D-4906-AD09-6B044C3CAAFA}" name="B" dataDxfId="3268" dataCellStyle="Porcentaje"/>
    <tableColumn id="21" xr3:uid="{1D3457C3-3020-4050-B482-6C8318C0CCCE}" name="Co" dataDxfId="3267" dataCellStyle="Porcentaje"/>
    <tableColumn id="22" xr3:uid="{0CD32F8F-10E1-486B-8DDA-AC8F06EB3F78}" name="Cu" dataDxfId="3266" dataCellStyle="Porcentaje"/>
    <tableColumn id="23" xr3:uid="{CB7AB5A4-FF37-4F60-BCAE-C65EE433AA80}" name="Fe" dataDxfId="3265" dataCellStyle="Porcentaje"/>
    <tableColumn id="24" xr3:uid="{CB455322-6216-4188-94B5-117E4C64E9D1}" name="Mn" dataDxfId="3264" dataCellStyle="Porcentaje"/>
    <tableColumn id="25" xr3:uid="{B3C4EF47-A616-422F-B932-F35EADB89741}" name="Mo" dataDxfId="3263" dataCellStyle="Porcentaje"/>
    <tableColumn id="26" xr3:uid="{40768215-BA39-4ADD-BEE8-26CA9E914E75}" name="SiO2" dataDxfId="3262" dataCellStyle="Porcentaje"/>
    <tableColumn id="27" xr3:uid="{8F216E43-74D6-4523-B6B0-2322AB6C9D31}" name="Zn" dataDxfId="3261" dataCellStyle="Porcentaje"/>
    <tableColumn id="28" xr3:uid="{F7C38042-66B4-48F8-BFBF-7E1978D18E03}" name="Na" dataDxfId="3260" dataCellStyle="Porcentaje"/>
  </tableColumns>
  <tableStyleInfo name="TableStyleMedium9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04530FBE-E9AA-4949-A823-91E077CE7D80}" name="Tabla272" displayName="Tabla272" ref="A3:W21" totalsRowShown="0" headerRowDxfId="3259" dataDxfId="3257" headerRowBorderDxfId="3258" tableBorderDxfId="3256" totalsRowBorderDxfId="3255" dataCellStyle="Porcentaje">
  <autoFilter ref="A3:W21" xr:uid="{62A12C63-74E9-484A-BEC8-31A82248B89B}"/>
  <tableColumns count="23">
    <tableColumn id="4" xr3:uid="{2368A3A6-BDC4-4F7B-8FE1-F9B2B120D81B}" name="MATERIA PRIMA" dataDxfId="3254"/>
    <tableColumn id="29" xr3:uid="{87000307-80B1-4719-95DE-B418150217B1}" name="CANTIDAD" dataDxfId="3253"/>
    <tableColumn id="5" xr3:uid="{B0F80296-A344-4634-B6F1-3274FE71DE6C}" name="Q" dataDxfId="3252"/>
    <tableColumn id="9" xr3:uid="{DFBD9766-804F-4D57-9798-C9EFD779AC41}" name="C" dataDxfId="3251" dataCellStyle="Porcentaje"/>
    <tableColumn id="10" xr3:uid="{F86B6F98-8A9E-4C34-8AEE-71A2903AAD7D}" name="N" dataDxfId="3250" dataCellStyle="Porcentaje"/>
    <tableColumn id="11" xr3:uid="{A99D3FD0-D2F6-4884-AE78-BC1176040C5A}" name="N-NH4" dataDxfId="3249" dataCellStyle="Porcentaje"/>
    <tableColumn id="12" xr3:uid="{C4481A3A-A5DC-4BCA-9439-8B519DC277A0}" name="N-NO3" dataDxfId="3248" dataCellStyle="Porcentaje"/>
    <tableColumn id="13" xr3:uid="{E3A47401-3295-42C3-90B2-4AB771FE166C}" name="N-org" dataDxfId="3247" dataCellStyle="Porcentaje"/>
    <tableColumn id="14" xr3:uid="{F2474A8C-6887-4C30-B39C-1DEF13EE1FC4}" name="N-ur" dataDxfId="3246" dataCellStyle="Porcentaje"/>
    <tableColumn id="15" xr3:uid="{6B9AC13A-E615-40C2-BC6B-5411A63D12E2}" name="P" dataDxfId="3245" dataCellStyle="Porcentaje"/>
    <tableColumn id="16" xr3:uid="{4589A27D-278C-47B1-BA9A-C5B1E858F005}" name="K" dataDxfId="3244" dataCellStyle="Porcentaje"/>
    <tableColumn id="17" xr3:uid="{17039E58-8228-478E-B21C-11B56A742146}" name="CaO" dataDxfId="3243" dataCellStyle="Porcentaje"/>
    <tableColumn id="18" xr3:uid="{07F724DA-7E76-481D-AC1C-3CC665C12BF0}" name="MgO" dataDxfId="3242" dataCellStyle="Porcentaje"/>
    <tableColumn id="19" xr3:uid="{EBE76EAB-18EB-46A3-B39A-5FD19FD130A7}" name="S" dataDxfId="3241" dataCellStyle="Porcentaje"/>
    <tableColumn id="20" xr3:uid="{5FC05A46-760E-476A-BD02-6BDD7956EC3B}" name="B" dataDxfId="3240" dataCellStyle="Porcentaje"/>
    <tableColumn id="21" xr3:uid="{318FBA48-7794-41E1-B3B5-DFB56921F2E5}" name="Co" dataDxfId="3239" dataCellStyle="Porcentaje"/>
    <tableColumn id="22" xr3:uid="{B538ADDF-1434-4716-B3FC-0047D28BE8B6}" name="Cu" dataDxfId="3238" dataCellStyle="Porcentaje"/>
    <tableColumn id="23" xr3:uid="{C6A4680A-13C2-4FA6-B954-36E44A124456}" name="Fe" dataDxfId="3237" dataCellStyle="Porcentaje"/>
    <tableColumn id="24" xr3:uid="{3C369DF4-2FC9-4548-9EC6-2F925C53AEEC}" name="Mn" dataDxfId="3236" dataCellStyle="Porcentaje"/>
    <tableColumn id="25" xr3:uid="{51BAD5E9-9D6B-4CA1-A280-5EF59CCE4C44}" name="Mo" dataDxfId="3235" dataCellStyle="Porcentaje"/>
    <tableColumn id="26" xr3:uid="{C7F93CAD-8A58-4118-834C-7D92809ADA95}" name="SiO2" dataDxfId="3234" dataCellStyle="Porcentaje"/>
    <tableColumn id="27" xr3:uid="{BD556FCC-7FB3-4931-89F2-7BE87F7DAD5F}" name="Zn" dataDxfId="3233" dataCellStyle="Porcentaje"/>
    <tableColumn id="28" xr3:uid="{B3B76EAE-A789-44B2-B00A-98742F7E174F}" name="Na" dataDxfId="3232" dataCellStyle="Porcentaje"/>
  </tableColumns>
  <tableStyleInfo name="TableStyleMedium9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9B59308B-5F7D-4A9C-94D8-785F7AA3AB7B}" name="Tabla27376" displayName="Tabla27376" ref="A3:W21" totalsRowShown="0" headerRowDxfId="3231" dataDxfId="3229" headerRowBorderDxfId="3230" tableBorderDxfId="3228" totalsRowBorderDxfId="3227" dataCellStyle="Porcentaje">
  <autoFilter ref="A3:W21" xr:uid="{62A12C63-74E9-484A-BEC8-31A82248B89B}"/>
  <tableColumns count="23">
    <tableColumn id="4" xr3:uid="{64C1FBFA-3C13-498D-80CB-2027792FBC3F}" name="MATERIA PRIMA" dataDxfId="3226"/>
    <tableColumn id="29" xr3:uid="{3DF1A19F-C511-4649-A7FB-C779B28CB98B}" name="CANTIDAD" dataDxfId="3225"/>
    <tableColumn id="5" xr3:uid="{BB1EE5C0-EB49-469B-8528-C42DD4C0BD6E}" name="Q" dataDxfId="3224"/>
    <tableColumn id="9" xr3:uid="{A15D9C32-1A59-4E1C-A7C7-CA050AF9DD0C}" name="C" dataDxfId="3223" dataCellStyle="Porcentaje"/>
    <tableColumn id="10" xr3:uid="{746119A7-60AC-45A2-A74D-E496F4FDC700}" name="N" dataDxfId="3222" dataCellStyle="Porcentaje"/>
    <tableColumn id="11" xr3:uid="{E197DAB6-5F01-4DC2-84D3-641AC277AB3F}" name="N-NH4" dataDxfId="3221" dataCellStyle="Porcentaje"/>
    <tableColumn id="12" xr3:uid="{40F8759E-BECF-4952-9D92-09CBE4AA1957}" name="N-NO3" dataDxfId="3220" dataCellStyle="Porcentaje"/>
    <tableColumn id="13" xr3:uid="{FE861F98-A5B2-471B-AE8B-43880394CED0}" name="N-org" dataDxfId="3219" dataCellStyle="Porcentaje"/>
    <tableColumn id="14" xr3:uid="{8258B71C-01CD-4DAB-BBA5-591099AB0913}" name="N-ur" dataDxfId="3218" dataCellStyle="Porcentaje"/>
    <tableColumn id="15" xr3:uid="{C0B06A69-0125-4E33-9BAE-09DC1FD1FFEC}" name="P" dataDxfId="3217" dataCellStyle="Porcentaje"/>
    <tableColumn id="16" xr3:uid="{78991BA1-C90C-47A3-BD0A-F63E972FA976}" name="K" dataDxfId="3216" dataCellStyle="Porcentaje"/>
    <tableColumn id="17" xr3:uid="{836E91E4-7F74-485D-BEAF-0EDCBA30C1A4}" name="CaO" dataDxfId="3215" dataCellStyle="Porcentaje"/>
    <tableColumn id="18" xr3:uid="{5FDC7C1A-A2EC-4528-9636-C70475CCDD22}" name="MgO" dataDxfId="3214" dataCellStyle="Porcentaje"/>
    <tableColumn id="19" xr3:uid="{02BB9C16-CB9A-4E22-9890-1A7BF81A3F1A}" name="S" dataDxfId="3213" dataCellStyle="Porcentaje"/>
    <tableColumn id="20" xr3:uid="{AF1437C7-7FED-4BDB-98BE-0573669C15C8}" name="B" dataDxfId="3212" dataCellStyle="Porcentaje"/>
    <tableColumn id="21" xr3:uid="{2F4640CB-A680-4698-A6CF-4E62B1982113}" name="Co" dataDxfId="3211" dataCellStyle="Porcentaje"/>
    <tableColumn id="22" xr3:uid="{EA43917B-D8AB-48CC-A934-AC9CEEF3285C}" name="Cu" dataDxfId="3210" dataCellStyle="Porcentaje"/>
    <tableColumn id="23" xr3:uid="{05239B2E-51A8-4177-ACCE-B370004E771E}" name="Fe" dataDxfId="3209" dataCellStyle="Porcentaje"/>
    <tableColumn id="24" xr3:uid="{95998622-EF2F-4D5F-8409-A39DF72AC894}" name="Mn" dataDxfId="3208" dataCellStyle="Porcentaje"/>
    <tableColumn id="25" xr3:uid="{759D59A4-56D8-4B76-B9C8-19C75FBB728E}" name="Mo" dataDxfId="3207" dataCellStyle="Porcentaje"/>
    <tableColumn id="26" xr3:uid="{09103ED0-876A-48AD-BDFC-C2ADA0AEAB8B}" name="SiO2" dataDxfId="3206" dataCellStyle="Porcentaje"/>
    <tableColumn id="27" xr3:uid="{491C4D66-74AA-4C00-8B5E-F2E4776306DA}" name="Zn" dataDxfId="3205" dataCellStyle="Porcentaje"/>
    <tableColumn id="28" xr3:uid="{4EA4A5B1-DB59-4A00-9305-B0E72459B0B9}" name="Na" dataDxfId="3204" dataCellStyle="Porcentaje"/>
  </tableColumns>
  <tableStyleInfo name="TableStyleMedium9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A4DD0E7D-6AB1-4D7A-AFA9-9ECF9F41684C}" name="Tabla273" displayName="Tabla273" ref="A3:W21" totalsRowShown="0" headerRowDxfId="3203" dataDxfId="3201" headerRowBorderDxfId="3202" tableBorderDxfId="3200" totalsRowBorderDxfId="3199" dataCellStyle="Porcentaje">
  <autoFilter ref="A3:W21" xr:uid="{62A12C63-74E9-484A-BEC8-31A82248B89B}"/>
  <tableColumns count="23">
    <tableColumn id="4" xr3:uid="{74747141-E3B1-4222-84A1-BBF129A6EAFD}" name="MATERIA PRIMA" dataDxfId="3198"/>
    <tableColumn id="29" xr3:uid="{2CF2556C-5000-4A39-941A-642100836ADF}" name="CANTIDAD" dataDxfId="3197"/>
    <tableColumn id="5" xr3:uid="{EBB2072B-345E-4864-BCB3-1D0E24FAAFE3}" name="Q" dataDxfId="3196"/>
    <tableColumn id="9" xr3:uid="{1DAEF64C-039C-49D9-92C8-795DEEBD4CA4}" name="C" dataDxfId="3195" dataCellStyle="Porcentaje"/>
    <tableColumn id="10" xr3:uid="{6A485FC7-8884-4AD4-845D-2BD70BD4083B}" name="N" dataDxfId="3194" dataCellStyle="Porcentaje"/>
    <tableColumn id="11" xr3:uid="{59B99F8B-323A-436D-8D55-759358E3E7DC}" name="N-NH4" dataDxfId="3193" dataCellStyle="Porcentaje"/>
    <tableColumn id="12" xr3:uid="{9498704D-50D4-4195-8A16-1CF5194C1452}" name="N-NO3" dataDxfId="3192" dataCellStyle="Porcentaje"/>
    <tableColumn id="13" xr3:uid="{BA8006E7-B4C6-4599-BFCD-E092E43E33B1}" name="N-org" dataDxfId="3191" dataCellStyle="Porcentaje"/>
    <tableColumn id="14" xr3:uid="{AFFAE688-9BA8-4971-8AB5-E9F613CAF126}" name="N-ur" dataDxfId="3190" dataCellStyle="Porcentaje"/>
    <tableColumn id="15" xr3:uid="{94721968-8366-46CD-9C53-9231B3EE7C70}" name="P" dataDxfId="3189" dataCellStyle="Porcentaje"/>
    <tableColumn id="16" xr3:uid="{30447483-1661-400D-8BA2-C908556A31C8}" name="K" dataDxfId="3188" dataCellStyle="Porcentaje"/>
    <tableColumn id="17" xr3:uid="{61DEE209-A70F-4934-BB1F-31E7817B72AA}" name="CaO" dataDxfId="3187" dataCellStyle="Porcentaje"/>
    <tableColumn id="18" xr3:uid="{90D7AC8B-D98F-4B59-9648-19E10E6AE7D1}" name="MgO" dataDxfId="3186" dataCellStyle="Porcentaje"/>
    <tableColumn id="19" xr3:uid="{E95D2B30-908D-4A99-99B0-AD6F20F73365}" name="S" dataDxfId="3185" dataCellStyle="Porcentaje"/>
    <tableColumn id="20" xr3:uid="{EA934C8B-DF42-4ADD-B0F1-63F07B342C8D}" name="B" dataDxfId="3184" dataCellStyle="Porcentaje"/>
    <tableColumn id="21" xr3:uid="{97C7B325-A966-4F43-BB0C-A384496F5CB7}" name="Co" dataDxfId="3183" dataCellStyle="Porcentaje"/>
    <tableColumn id="22" xr3:uid="{D3641D02-C9FC-495A-B647-D96010713462}" name="Cu" dataDxfId="3182" dataCellStyle="Porcentaje"/>
    <tableColumn id="23" xr3:uid="{6675B6B4-6E18-4D69-9BF0-888457F6630A}" name="Fe" dataDxfId="3181" dataCellStyle="Porcentaje"/>
    <tableColumn id="24" xr3:uid="{846EFE4D-B65B-476B-ACA8-2BD717520D22}" name="Mn" dataDxfId="3180" dataCellStyle="Porcentaje"/>
    <tableColumn id="25" xr3:uid="{6A587C60-EE35-4C42-BA77-BF6F3648DF75}" name="Mo" dataDxfId="3179" dataCellStyle="Porcentaje"/>
    <tableColumn id="26" xr3:uid="{6494B6B9-5B44-4181-A830-EEB4A851E032}" name="SiO2" dataDxfId="3178" dataCellStyle="Porcentaje"/>
    <tableColumn id="27" xr3:uid="{45EABCA3-1754-48C5-8B97-5E788ABB48DA}" name="Zn" dataDxfId="3177" dataCellStyle="Porcentaje"/>
    <tableColumn id="28" xr3:uid="{AFBB29E7-4909-48D9-8A33-584000A75B99}" name="Na" dataDxfId="3176" dataCellStyle="Porcentaje"/>
  </tableColumns>
  <tableStyleInfo name="TableStyleMedium9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E07C5B6F-541C-45FD-99F7-BD2E641492C7}" name="Tabla274" displayName="Tabla274" ref="A3:W21" totalsRowShown="0" headerRowDxfId="3175" dataDxfId="3173" headerRowBorderDxfId="3174" tableBorderDxfId="3172" totalsRowBorderDxfId="3171" dataCellStyle="Porcentaje">
  <autoFilter ref="A3:W21" xr:uid="{62A12C63-74E9-484A-BEC8-31A82248B89B}"/>
  <tableColumns count="23">
    <tableColumn id="4" xr3:uid="{2803FFB7-3ADF-476B-BA38-049EFB48E8E4}" name="MATERIA PRIMA" dataDxfId="3170"/>
    <tableColumn id="29" xr3:uid="{81332AEF-2614-4BF2-A9C6-73B84F2A3C24}" name="CANTIDAD" dataDxfId="3169"/>
    <tableColumn id="5" xr3:uid="{09DCCD79-9903-4F92-BF9C-5DDEB3DF6E72}" name="Q" dataDxfId="3168"/>
    <tableColumn id="9" xr3:uid="{58DE4A4A-56B0-4F25-95CB-C4DD853D48D5}" name="C" dataDxfId="3167" dataCellStyle="Porcentaje"/>
    <tableColumn id="10" xr3:uid="{F5E8110E-7CB7-4804-9841-894CB3B1AD8D}" name="N" dataDxfId="3166" dataCellStyle="Porcentaje"/>
    <tableColumn id="11" xr3:uid="{C5548F10-581C-420B-B043-B93DAC72DB66}" name="N-NH4" dataDxfId="3165" dataCellStyle="Porcentaje"/>
    <tableColumn id="12" xr3:uid="{A6EE653A-5E4A-44FF-9131-62E43FE39256}" name="N-NO3" dataDxfId="3164" dataCellStyle="Porcentaje"/>
    <tableColumn id="13" xr3:uid="{FA0EF9F5-F741-4EBC-8752-CB4AA2BDEA0B}" name="N-org" dataDxfId="3163" dataCellStyle="Porcentaje"/>
    <tableColumn id="14" xr3:uid="{5B5F752C-F386-416D-BC4B-CA23D0BD89C2}" name="N-ur" dataDxfId="3162" dataCellStyle="Porcentaje"/>
    <tableColumn id="15" xr3:uid="{7FC2551E-CB24-4A66-8BF6-732412AF2886}" name="P" dataDxfId="3161" dataCellStyle="Porcentaje"/>
    <tableColumn id="16" xr3:uid="{5DEC2E45-67C7-4C85-97B1-EFD8C4E58F16}" name="K" dataDxfId="3160" dataCellStyle="Porcentaje"/>
    <tableColumn id="17" xr3:uid="{E0F215EB-C995-4EBB-B49D-031C873B9C60}" name="CaO" dataDxfId="3159" dataCellStyle="Porcentaje"/>
    <tableColumn id="18" xr3:uid="{633569A1-1CAD-4688-8708-918D7AEE4816}" name="MgO" dataDxfId="3158" dataCellStyle="Porcentaje"/>
    <tableColumn id="19" xr3:uid="{22AE042E-DA6A-4E9A-9840-E95F8C8169C6}" name="S" dataDxfId="3157" dataCellStyle="Porcentaje"/>
    <tableColumn id="20" xr3:uid="{870C2124-35DC-4F1E-A392-D534A01C44C9}" name="B" dataDxfId="3156" dataCellStyle="Porcentaje"/>
    <tableColumn id="21" xr3:uid="{FB69DD89-E09B-4760-A93F-3E5D6E6CF37A}" name="Co" dataDxfId="3155" dataCellStyle="Porcentaje"/>
    <tableColumn id="22" xr3:uid="{4E12B392-1724-482B-A34F-4C6AE3424477}" name="Cu" dataDxfId="3154" dataCellStyle="Porcentaje"/>
    <tableColumn id="23" xr3:uid="{D0A37703-2DB6-450A-BBDC-97E4EC4623C1}" name="Fe" dataDxfId="3153" dataCellStyle="Porcentaje"/>
    <tableColumn id="24" xr3:uid="{8879900D-55DC-4054-8173-D5683965AA7A}" name="Mn" dataDxfId="3152" dataCellStyle="Porcentaje"/>
    <tableColumn id="25" xr3:uid="{07E6C5AA-7348-4EC0-BFB3-2C7BB757B7C1}" name="Mo" dataDxfId="3151" dataCellStyle="Porcentaje"/>
    <tableColumn id="26" xr3:uid="{39327A86-4875-4513-8F6A-A2D3DFEDFBB0}" name="SiO2" dataDxfId="3150" dataCellStyle="Porcentaje"/>
    <tableColumn id="27" xr3:uid="{82C55983-6D40-4898-89BF-04BCE83BF7D8}" name="Zn" dataDxfId="3149" dataCellStyle="Porcentaje"/>
    <tableColumn id="28" xr3:uid="{2AD6DB4A-8D4E-476E-B353-2238B3235C24}" name="Na" dataDxfId="3148" dataCellStyle="Porcentaje"/>
  </tableColumns>
  <tableStyleInfo name="TableStyleMedium9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201FD4EE-CC62-4143-9F7D-7E9ABB4BA627}" name="Tabla275" displayName="Tabla275" ref="A3:W21" totalsRowShown="0" headerRowDxfId="3147" dataDxfId="3145" headerRowBorderDxfId="3146" tableBorderDxfId="3144" totalsRowBorderDxfId="3143" dataCellStyle="Porcentaje">
  <autoFilter ref="A3:W21" xr:uid="{62A12C63-74E9-484A-BEC8-31A82248B89B}"/>
  <tableColumns count="23">
    <tableColumn id="4" xr3:uid="{1E2E5479-E546-427E-B6D4-A1F9958D0197}" name="MATERIA PRIMA" dataDxfId="3142"/>
    <tableColumn id="29" xr3:uid="{DBFF1D35-5AD0-4671-BD8C-DEF5637B576E}" name="CANTIDAD" dataDxfId="3141"/>
    <tableColumn id="5" xr3:uid="{B209192C-02A8-44E6-B671-EF13BD2C4178}" name="Q" dataDxfId="3140"/>
    <tableColumn id="9" xr3:uid="{E10096B4-7E9A-4DCB-A842-9D39DC7B55EF}" name="C" dataDxfId="3139" dataCellStyle="Porcentaje"/>
    <tableColumn id="10" xr3:uid="{9CE128A0-25E0-4BD0-A8A9-45D57361E25E}" name="N" dataDxfId="3138" dataCellStyle="Porcentaje"/>
    <tableColumn id="11" xr3:uid="{543A7C46-55FC-45E5-802F-935D95469A83}" name="N-NH4" dataDxfId="3137" dataCellStyle="Porcentaje"/>
    <tableColumn id="12" xr3:uid="{98D5F24A-DFDD-4777-AE6B-0C5182EE9CFE}" name="N-NO3" dataDxfId="3136" dataCellStyle="Porcentaje"/>
    <tableColumn id="13" xr3:uid="{79A0ECD9-A16D-49FC-8E3F-724EB8F6AD13}" name="N-org" dataDxfId="3135" dataCellStyle="Porcentaje"/>
    <tableColumn id="14" xr3:uid="{7D28E00D-9A22-408B-8F6E-1495A23DF7F9}" name="N-ur" dataDxfId="3134" dataCellStyle="Porcentaje"/>
    <tableColumn id="15" xr3:uid="{4654237A-7452-47A7-BFA8-0B3F763CD8D4}" name="P" dataDxfId="3133" dataCellStyle="Porcentaje"/>
    <tableColumn id="16" xr3:uid="{7D991972-A755-45CB-8607-E1C87E433915}" name="K" dataDxfId="3132" dataCellStyle="Porcentaje"/>
    <tableColumn id="17" xr3:uid="{7E09ECCA-302F-4213-9D8E-BC7525ADE2AB}" name="CaO" dataDxfId="3131" dataCellStyle="Porcentaje"/>
    <tableColumn id="18" xr3:uid="{A110D218-CC27-4C22-A4C5-5BC969C93999}" name="MgO" dataDxfId="3130" dataCellStyle="Porcentaje"/>
    <tableColumn id="19" xr3:uid="{C747757D-D98E-4C57-A5A8-C59B627FCDC6}" name="S" dataDxfId="3129" dataCellStyle="Porcentaje"/>
    <tableColumn id="20" xr3:uid="{D145FB0D-B721-4081-BC12-1A844B0B3219}" name="B" dataDxfId="3128" dataCellStyle="Porcentaje"/>
    <tableColumn id="21" xr3:uid="{B03C26A5-406D-4629-A705-D97F8D79CD7B}" name="Co" dataDxfId="3127" dataCellStyle="Porcentaje"/>
    <tableColumn id="22" xr3:uid="{233C3AB8-2529-4ABD-9CBF-E66C56EAE3DB}" name="Cu" dataDxfId="3126" dataCellStyle="Porcentaje"/>
    <tableColumn id="23" xr3:uid="{0459AB56-DF6D-4E82-A79B-9626E904C930}" name="Fe" dataDxfId="3125" dataCellStyle="Porcentaje"/>
    <tableColumn id="24" xr3:uid="{5B65E9FD-4E7A-40C5-BBEC-B28895F8B1FD}" name="Mn" dataDxfId="3124" dataCellStyle="Porcentaje"/>
    <tableColumn id="25" xr3:uid="{B16B62E4-A133-43B4-8C3D-17C12C4BBB82}" name="Mo" dataDxfId="3123" dataCellStyle="Porcentaje"/>
    <tableColumn id="26" xr3:uid="{9860736F-18CC-4A66-AD44-0A776E3EDDC1}" name="SiO2" dataDxfId="3122" dataCellStyle="Porcentaje"/>
    <tableColumn id="27" xr3:uid="{F24D699C-5FA7-4175-BBA8-BD16452D6042}" name="Zn" dataDxfId="3121" dataCellStyle="Porcentaje"/>
    <tableColumn id="28" xr3:uid="{9A76A619-7567-4458-A876-175EE0D43C46}" name="Na" dataDxfId="3120" dataCellStyle="Porcentaje"/>
  </tableColumns>
  <tableStyleInfo name="TableStyleMedium9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982C08AE-4419-4B95-B3BD-96F6B180C94C}" name="Tabla277" displayName="Tabla277" ref="A3:W21" totalsRowShown="0" headerRowDxfId="3119" dataDxfId="3117" headerRowBorderDxfId="3118" tableBorderDxfId="3116" totalsRowBorderDxfId="3115" dataCellStyle="Porcentaje">
  <autoFilter ref="A3:W21" xr:uid="{62A12C63-74E9-484A-BEC8-31A82248B89B}"/>
  <tableColumns count="23">
    <tableColumn id="4" xr3:uid="{E5A13A6D-194D-486D-B024-643356AE9592}" name="MATERIA PRIMA" dataDxfId="3114"/>
    <tableColumn id="29" xr3:uid="{DFBD4F2D-7FF0-48A5-BECC-6AD48FB9DE70}" name="CANTIDAD" dataDxfId="3113"/>
    <tableColumn id="5" xr3:uid="{5B4D7BD8-5529-4A24-AE2B-C00F5DB9F9A5}" name="Q" dataDxfId="3112"/>
    <tableColumn id="9" xr3:uid="{FAB0BF22-9D06-4584-B26B-0825E9629E39}" name="C" dataDxfId="3111" dataCellStyle="Porcentaje"/>
    <tableColumn id="10" xr3:uid="{73B94B1C-D4AB-4D7A-ADB5-0F3EE0F51989}" name="N" dataDxfId="3110" dataCellStyle="Porcentaje"/>
    <tableColumn id="11" xr3:uid="{3F6EED75-836E-4577-9802-4EB49061DAC7}" name="N-NH4" dataDxfId="3109" dataCellStyle="Porcentaje"/>
    <tableColumn id="12" xr3:uid="{78127A61-7D0B-42C9-AF01-A850A230069F}" name="N-NO3" dataDxfId="3108" dataCellStyle="Porcentaje"/>
    <tableColumn id="13" xr3:uid="{EA797348-EEE2-4061-A7D6-50AF9E30AABB}" name="N-org" dataDxfId="3107" dataCellStyle="Porcentaje"/>
    <tableColumn id="14" xr3:uid="{F01EA992-F239-4522-B400-3C8FF7272999}" name="N-ur" dataDxfId="3106" dataCellStyle="Porcentaje"/>
    <tableColumn id="15" xr3:uid="{C7A49ABC-2FA6-4B87-B7A2-5F79B976DF45}" name="P" dataDxfId="3105" dataCellStyle="Porcentaje"/>
    <tableColumn id="16" xr3:uid="{5C2EC80E-C4EF-4C71-8C66-769533F42E2F}" name="K" dataDxfId="3104" dataCellStyle="Porcentaje"/>
    <tableColumn id="17" xr3:uid="{B8F2B1D2-3E0C-42B4-9522-B789CE731369}" name="CaO" dataDxfId="3103" dataCellStyle="Porcentaje"/>
    <tableColumn id="18" xr3:uid="{FDAAB4D0-984E-49B1-958A-BCEB045EF41F}" name="MgO" dataDxfId="3102" dataCellStyle="Porcentaje"/>
    <tableColumn id="19" xr3:uid="{72483114-1F48-4D71-93B6-807F49113AD4}" name="S" dataDxfId="3101" dataCellStyle="Porcentaje"/>
    <tableColumn id="20" xr3:uid="{CDA9C83C-08ED-4877-B0AF-C5E7AAB42051}" name="B" dataDxfId="3100" dataCellStyle="Porcentaje"/>
    <tableColumn id="21" xr3:uid="{016BF2CB-B743-4DCD-957D-4EE791F4F26B}" name="Co" dataDxfId="3099" dataCellStyle="Porcentaje"/>
    <tableColumn id="22" xr3:uid="{37D77F10-678C-49DE-9E27-5BA19856BD81}" name="Cu" dataDxfId="3098" dataCellStyle="Porcentaje"/>
    <tableColumn id="23" xr3:uid="{6DFE02B3-4846-49F1-8888-F5BAA4B9F03E}" name="Fe" dataDxfId="3097" dataCellStyle="Porcentaje"/>
    <tableColumn id="24" xr3:uid="{B23F575D-0366-49F0-B2A7-75048A784FCB}" name="Mn" dataDxfId="3096" dataCellStyle="Porcentaje"/>
    <tableColumn id="25" xr3:uid="{199CBF0F-32D9-4656-9F99-ABA8E56DA9BB}" name="Mo" dataDxfId="3095" dataCellStyle="Porcentaje"/>
    <tableColumn id="26" xr3:uid="{AB7AB53C-6D0F-486A-9A62-E215610AFA05}" name="SiO2" dataDxfId="3094" dataCellStyle="Porcentaje"/>
    <tableColumn id="27" xr3:uid="{6A20D8EF-6C09-451E-B5ED-1390C137F6B5}" name="Zn" dataDxfId="3093" dataCellStyle="Porcentaje"/>
    <tableColumn id="28" xr3:uid="{6D4850A2-25D6-4665-B4B2-1F7131C6C3D7}" name="Na" dataDxfId="3092" dataCellStyle="Porcentaje"/>
  </tableColumns>
  <tableStyleInfo name="TableStyleMedium9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54A343B4-735C-4C9D-9928-6C50A78CCCB2}" name="Tabla278" displayName="Tabla278" ref="A3:W21" totalsRowShown="0" headerRowDxfId="3091" dataDxfId="3089" headerRowBorderDxfId="3090" tableBorderDxfId="3088" totalsRowBorderDxfId="3087" dataCellStyle="Porcentaje">
  <autoFilter ref="A3:W21" xr:uid="{62A12C63-74E9-484A-BEC8-31A82248B89B}"/>
  <tableColumns count="23">
    <tableColumn id="4" xr3:uid="{C47D1149-5AB6-431D-859C-1A1CB4B601E1}" name="MATERIA PRIMA" dataDxfId="3086"/>
    <tableColumn id="29" xr3:uid="{F2AB7125-18DA-43E6-AD98-F2EEF4D398AC}" name="CANTIDAD" dataDxfId="3085"/>
    <tableColumn id="5" xr3:uid="{E11D7073-A993-4318-A9A9-BBA64DD7EA12}" name="Q" dataDxfId="3084"/>
    <tableColumn id="9" xr3:uid="{7F8D1AD6-B291-4857-BD5B-CBC7F939ED0B}" name="C" dataDxfId="3083" dataCellStyle="Porcentaje"/>
    <tableColumn id="10" xr3:uid="{F8E0789C-7F25-421A-9B9B-71798B4CDB09}" name="N" dataDxfId="3082" dataCellStyle="Porcentaje"/>
    <tableColumn id="11" xr3:uid="{31DE675D-B0E8-42CE-8CDA-BABCA012D09E}" name="N-NH4" dataDxfId="3081" dataCellStyle="Porcentaje"/>
    <tableColumn id="12" xr3:uid="{F72D514F-1073-4548-9848-83C714382724}" name="N-NO3" dataDxfId="3080" dataCellStyle="Porcentaje"/>
    <tableColumn id="13" xr3:uid="{765FD0C8-B38D-465E-A100-42756053BFED}" name="N-org" dataDxfId="3079" dataCellStyle="Porcentaje"/>
    <tableColumn id="14" xr3:uid="{FCB036BA-B5FE-4E7E-828D-58DD61F7E391}" name="N-ur" dataDxfId="3078" dataCellStyle="Porcentaje"/>
    <tableColumn id="15" xr3:uid="{EF89BFCA-D0B5-4B7F-9398-2B294B890930}" name="P" dataDxfId="3077" dataCellStyle="Porcentaje"/>
    <tableColumn id="16" xr3:uid="{1764D580-5B8C-422A-9FD8-3BDE778F2C33}" name="K" dataDxfId="3076" dataCellStyle="Porcentaje"/>
    <tableColumn id="17" xr3:uid="{7FF1F80A-42EC-494A-ACA0-016FD44B4F72}" name="CaO" dataDxfId="3075" dataCellStyle="Porcentaje"/>
    <tableColumn id="18" xr3:uid="{3D50A29D-DBBE-4531-858D-8ED4B773C99F}" name="MgO" dataDxfId="3074" dataCellStyle="Porcentaje"/>
    <tableColumn id="19" xr3:uid="{95112921-DCA8-4CC5-B603-14DB4F132F99}" name="S" dataDxfId="3073" dataCellStyle="Porcentaje"/>
    <tableColumn id="20" xr3:uid="{B20F085D-E947-4D67-8E0D-579FB1E2ED59}" name="B" dataDxfId="3072" dataCellStyle="Porcentaje"/>
    <tableColumn id="21" xr3:uid="{7C540010-9446-4019-AC72-666130D6ABCD}" name="Co" dataDxfId="3071" dataCellStyle="Porcentaje"/>
    <tableColumn id="22" xr3:uid="{FEBAE04C-A06B-4DC8-A56C-D43F997805CA}" name="Cu" dataDxfId="3070" dataCellStyle="Porcentaje"/>
    <tableColumn id="23" xr3:uid="{8A33D79A-FA88-4425-A204-32B4F52C85F2}" name="Fe" dataDxfId="3069" dataCellStyle="Porcentaje"/>
    <tableColumn id="24" xr3:uid="{61B9F398-312F-4D8C-814A-50B73F9B5BB6}" name="Mn" dataDxfId="3068" dataCellStyle="Porcentaje"/>
    <tableColumn id="25" xr3:uid="{D393BB3B-6330-48FA-AAE3-77F2D3149257}" name="Mo" dataDxfId="3067" dataCellStyle="Porcentaje"/>
    <tableColumn id="26" xr3:uid="{809D0882-CA48-459E-88AF-D8D5A62D0E56}" name="SiO2" dataDxfId="3066" dataCellStyle="Porcentaje"/>
    <tableColumn id="27" xr3:uid="{81A282CB-CCCA-498D-96FB-952922D0CD66}" name="Zn" dataDxfId="3065" dataCellStyle="Porcentaje"/>
    <tableColumn id="28" xr3:uid="{80214923-8729-42A9-B40F-E71594F0AADE}" name="Na" dataDxfId="3064" dataCellStyle="Porcentaje"/>
  </tableColumns>
  <tableStyleInfo name="TableStyleMedium9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F1B2CAF5-144D-46E0-80F5-00CD714EF377}" name="Tabla279" displayName="Tabla279" ref="A3:W21" totalsRowShown="0" headerRowDxfId="3063" dataDxfId="3061" headerRowBorderDxfId="3062" tableBorderDxfId="3060" totalsRowBorderDxfId="3059" dataCellStyle="Porcentaje">
  <autoFilter ref="A3:W21" xr:uid="{62A12C63-74E9-484A-BEC8-31A82248B89B}"/>
  <tableColumns count="23">
    <tableColumn id="4" xr3:uid="{FAA296B3-04C7-4DCA-92B1-230962EC9F29}" name="MATERIA PRIMA" dataDxfId="3058"/>
    <tableColumn id="29" xr3:uid="{0AAF5268-21FA-46B8-BF5D-F39CA460F90B}" name="CANTIDAD" dataDxfId="3057"/>
    <tableColumn id="5" xr3:uid="{F794B874-DB71-4D41-B109-4FBFE849A94A}" name="Q" dataDxfId="3056"/>
    <tableColumn id="9" xr3:uid="{1FF836D4-8127-42F8-B679-6D5080B0ECC6}" name="C" dataDxfId="3055" dataCellStyle="Porcentaje"/>
    <tableColumn id="10" xr3:uid="{5CEF20E6-7776-4E57-954C-013D1BCF26CE}" name="N" dataDxfId="3054" dataCellStyle="Porcentaje"/>
    <tableColumn id="11" xr3:uid="{258B6915-AF9F-4F51-879E-9ADF2FDA5104}" name="N-NH4" dataDxfId="3053" dataCellStyle="Porcentaje"/>
    <tableColumn id="12" xr3:uid="{69D8D141-3DF0-42C3-90C9-66E57AD422C7}" name="N-NO3" dataDxfId="3052" dataCellStyle="Porcentaje"/>
    <tableColumn id="13" xr3:uid="{6EFE7F78-DE1C-4879-A1DC-B259335444BC}" name="N-org" dataDxfId="3051" dataCellStyle="Porcentaje"/>
    <tableColumn id="14" xr3:uid="{39E4AFFA-D93F-417B-A9B7-6EB3FAFBB091}" name="N-ur" dataDxfId="3050" dataCellStyle="Porcentaje"/>
    <tableColumn id="15" xr3:uid="{30D4AFBF-2256-461B-8596-58F7AD69C1E3}" name="P" dataDxfId="3049" dataCellStyle="Porcentaje"/>
    <tableColumn id="16" xr3:uid="{BCB8DCBA-D569-4B44-9D67-5003FC28C191}" name="K" dataDxfId="3048" dataCellStyle="Porcentaje"/>
    <tableColumn id="17" xr3:uid="{EBCBD397-127E-4443-A1A0-377C8A86D033}" name="CaO" dataDxfId="3047" dataCellStyle="Porcentaje"/>
    <tableColumn id="18" xr3:uid="{F239A11F-7266-4141-865F-55622D6A1294}" name="MgO" dataDxfId="3046" dataCellStyle="Porcentaje"/>
    <tableColumn id="19" xr3:uid="{435F015D-2D9D-433F-8848-2D5121BAF0E3}" name="S" dataDxfId="3045" dataCellStyle="Porcentaje"/>
    <tableColumn id="20" xr3:uid="{DB93631B-A614-459F-8C41-1DDD584F4872}" name="B" dataDxfId="3044" dataCellStyle="Porcentaje"/>
    <tableColumn id="21" xr3:uid="{93548A37-A604-467A-8FC6-2A8B8A6CE929}" name="Co" dataDxfId="3043" dataCellStyle="Porcentaje"/>
    <tableColumn id="22" xr3:uid="{42D95092-78F6-4A74-9BE0-0306872F7992}" name="Cu" dataDxfId="3042" dataCellStyle="Porcentaje"/>
    <tableColumn id="23" xr3:uid="{563EA504-16EC-4EFF-97AD-3C9F4FA26A44}" name="Fe" dataDxfId="3041" dataCellStyle="Porcentaje"/>
    <tableColumn id="24" xr3:uid="{801F615F-87B7-4FFD-A50F-864D412ED719}" name="Mn" dataDxfId="3040" dataCellStyle="Porcentaje"/>
    <tableColumn id="25" xr3:uid="{843EBEE5-8813-48E0-9CE0-26F448D3948C}" name="Mo" dataDxfId="3039" dataCellStyle="Porcentaje"/>
    <tableColumn id="26" xr3:uid="{47DAC8F7-4666-49C8-B68A-AF5CB374ED70}" name="SiO2" dataDxfId="3038" dataCellStyle="Porcentaje"/>
    <tableColumn id="27" xr3:uid="{538FBF4D-9890-4FB3-859D-96498C6AA1E2}" name="Zn" dataDxfId="3037" dataCellStyle="Porcentaje"/>
    <tableColumn id="28" xr3:uid="{5BDE1809-2766-4F39-945A-0B4670C495D1}" name="Na" dataDxfId="3036" dataCellStyle="Porcentaje"/>
  </tableColumns>
  <tableStyleInfo name="TableStyleMedium9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6EE4EB2E-E4FD-4FE0-BCA5-9DF2278B06A1}" name="Tabla280" displayName="Tabla280" ref="A3:W21" totalsRowShown="0" headerRowDxfId="3035" dataDxfId="3033" headerRowBorderDxfId="3034" tableBorderDxfId="3032" totalsRowBorderDxfId="3031" dataCellStyle="Porcentaje">
  <autoFilter ref="A3:W21" xr:uid="{62A12C63-74E9-484A-BEC8-31A82248B89B}"/>
  <tableColumns count="23">
    <tableColumn id="4" xr3:uid="{8B3521C1-CA5F-4FF1-BCD5-83B15D0F861B}" name="MATERIA PRIMA" dataDxfId="3030"/>
    <tableColumn id="29" xr3:uid="{0FE75511-D35A-422D-8967-54DD72190126}" name="CANTIDAD" dataDxfId="3029"/>
    <tableColumn id="5" xr3:uid="{4FB03D80-5B48-4758-9BF9-FB44BE45559F}" name="Q" dataDxfId="3028"/>
    <tableColumn id="9" xr3:uid="{05E0695B-D058-4715-BD0B-8FB58BDE25BB}" name="C" dataDxfId="3027" dataCellStyle="Porcentaje"/>
    <tableColumn id="10" xr3:uid="{FB2C5FCF-098C-4165-88F5-814F8878761C}" name="N" dataDxfId="3026" dataCellStyle="Porcentaje"/>
    <tableColumn id="11" xr3:uid="{EB6258B3-22ED-4AC0-9E88-3514AF78E8FB}" name="N-NH4" dataDxfId="3025" dataCellStyle="Porcentaje"/>
    <tableColumn id="12" xr3:uid="{C060F661-3E15-4D39-8644-9DD3F0B85A7F}" name="N-NO3" dataDxfId="3024" dataCellStyle="Porcentaje"/>
    <tableColumn id="13" xr3:uid="{F9C57F1A-F954-4D8D-B126-D600327CC792}" name="N-org" dataDxfId="3023" dataCellStyle="Porcentaje"/>
    <tableColumn id="14" xr3:uid="{C82AC00A-594A-45A6-8823-E12B2148F68F}" name="N-ur" dataDxfId="3022" dataCellStyle="Porcentaje"/>
    <tableColumn id="15" xr3:uid="{298ACD1B-1A46-4DFA-97A2-54F141C1BCCD}" name="P" dataDxfId="3021" dataCellStyle="Porcentaje"/>
    <tableColumn id="16" xr3:uid="{8AC7D981-D392-421D-A43E-4745E38FAC08}" name="K" dataDxfId="3020" dataCellStyle="Porcentaje"/>
    <tableColumn id="17" xr3:uid="{39966F7B-1A88-4C20-9E86-D4795EE6D754}" name="CaO" dataDxfId="3019" dataCellStyle="Porcentaje"/>
    <tableColumn id="18" xr3:uid="{26DE3497-0213-4624-A374-3371622156AD}" name="MgO" dataDxfId="3018" dataCellStyle="Porcentaje"/>
    <tableColumn id="19" xr3:uid="{67386AEE-115B-43D7-BF54-21451B419FA1}" name="S" dataDxfId="3017" dataCellStyle="Porcentaje"/>
    <tableColumn id="20" xr3:uid="{5D6BE108-56E0-4640-88EF-B427DA67BE22}" name="B" dataDxfId="3016" dataCellStyle="Porcentaje"/>
    <tableColumn id="21" xr3:uid="{101C4A96-0D9A-4385-ABDD-6FD95F7F654E}" name="Co" dataDxfId="3015" dataCellStyle="Porcentaje"/>
    <tableColumn id="22" xr3:uid="{125D61F3-84F3-4534-BE4F-93BBC8472182}" name="Cu" dataDxfId="3014" dataCellStyle="Porcentaje"/>
    <tableColumn id="23" xr3:uid="{C4F982F5-33B0-4942-8537-5157C4A4952A}" name="Fe" dataDxfId="3013" dataCellStyle="Porcentaje"/>
    <tableColumn id="24" xr3:uid="{B6C18576-5709-4B94-B3CF-A84A184D0CB7}" name="Mn" dataDxfId="3012" dataCellStyle="Porcentaje"/>
    <tableColumn id="25" xr3:uid="{F60DD0FE-E79F-484F-A426-2BF5F2C3125C}" name="Mo" dataDxfId="3011" dataCellStyle="Porcentaje"/>
    <tableColumn id="26" xr3:uid="{EEC02B70-1F72-4DEE-B3C3-343FB92AE048}" name="SiO2" dataDxfId="3010" dataCellStyle="Porcentaje"/>
    <tableColumn id="27" xr3:uid="{290724B5-5BC8-4D0D-8212-D9764DB4547A}" name="Zn" dataDxfId="3009" dataCellStyle="Porcentaje"/>
    <tableColumn id="28" xr3:uid="{AE0DC9F3-2A91-42AA-A59C-4B6A05D3373B}" name="Na" dataDxfId="3008" dataCellStyle="Porcentaje"/>
  </tableColumns>
  <tableStyleInfo name="TableStyleMedium9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02F1996E-D54E-4537-BF27-AC68D812C2DC}" name="Tabla281" displayName="Tabla281" ref="A3:W21" totalsRowShown="0" headerRowDxfId="3007" dataDxfId="3005" headerRowBorderDxfId="3006" tableBorderDxfId="3004" totalsRowBorderDxfId="3003" dataCellStyle="Porcentaje">
  <autoFilter ref="A3:W21" xr:uid="{62A12C63-74E9-484A-BEC8-31A82248B89B}"/>
  <tableColumns count="23">
    <tableColumn id="4" xr3:uid="{42FD618A-D355-4108-98BC-38748B249745}" name="MATERIA PRIMA" dataDxfId="3002"/>
    <tableColumn id="29" xr3:uid="{240AB669-9E8B-4178-AA98-29C0D489CAFC}" name="CANTIDAD" dataDxfId="3001"/>
    <tableColumn id="5" xr3:uid="{39BA2463-E0A1-4053-A35E-72DD0D6309CD}" name="Q" dataDxfId="3000"/>
    <tableColumn id="9" xr3:uid="{FDC596C3-76C4-4A0F-9E4C-1738D24F4A29}" name="C" dataDxfId="2999" dataCellStyle="Porcentaje"/>
    <tableColumn id="10" xr3:uid="{CA5966F5-3B03-4FB2-A98D-1CC49C4E483B}" name="N" dataDxfId="2998" dataCellStyle="Porcentaje"/>
    <tableColumn id="11" xr3:uid="{F25FBA3E-4D2D-4C43-AACB-43CB257A946E}" name="N-NH4" dataDxfId="2997" dataCellStyle="Porcentaje"/>
    <tableColumn id="12" xr3:uid="{4E59D592-58CA-43C2-A102-69A6F628EEC5}" name="N-NO3" dataDxfId="2996" dataCellStyle="Porcentaje"/>
    <tableColumn id="13" xr3:uid="{D59EFECE-4116-4BB1-B136-BBE274AA45EA}" name="N-org" dataDxfId="2995" dataCellStyle="Porcentaje"/>
    <tableColumn id="14" xr3:uid="{D9B5A5A6-D38C-4118-B30F-77D2E873DD1E}" name="N-ur" dataDxfId="2994" dataCellStyle="Porcentaje"/>
    <tableColumn id="15" xr3:uid="{8E655FFD-DD8B-4A75-A631-1B723B042F24}" name="P" dataDxfId="2993" dataCellStyle="Porcentaje"/>
    <tableColumn id="16" xr3:uid="{4261C3FF-B3CE-450E-B6BA-231914C91A7D}" name="K" dataDxfId="2992" dataCellStyle="Porcentaje"/>
    <tableColumn id="17" xr3:uid="{EEFB078B-8437-4BDB-95CC-74D58E9AFEE2}" name="CaO" dataDxfId="2991" dataCellStyle="Porcentaje"/>
    <tableColumn id="18" xr3:uid="{98FEF80D-FF3B-4D93-BFF7-B6DFBCD8A4D8}" name="MgO" dataDxfId="2990" dataCellStyle="Porcentaje"/>
    <tableColumn id="19" xr3:uid="{13D5A463-DD5F-4B94-8C3F-CF393D609CEE}" name="S" dataDxfId="2989" dataCellStyle="Porcentaje"/>
    <tableColumn id="20" xr3:uid="{626DA3F8-6B1E-48D2-ACEF-0E0056F01C2C}" name="B" dataDxfId="2988" dataCellStyle="Porcentaje"/>
    <tableColumn id="21" xr3:uid="{37195DC7-A03F-4AB8-BBE2-D3B4C3562F5F}" name="Co" dataDxfId="2987" dataCellStyle="Porcentaje"/>
    <tableColumn id="22" xr3:uid="{F6D1F343-3124-41A6-B227-CE6E0DB56EDA}" name="Cu" dataDxfId="2986" dataCellStyle="Porcentaje"/>
    <tableColumn id="23" xr3:uid="{726DB913-0CB7-4C21-8CD5-A1CA44B79E4D}" name="Fe" dataDxfId="2985" dataCellStyle="Porcentaje"/>
    <tableColumn id="24" xr3:uid="{8EAFDF5C-1970-4833-9EC5-E2648C7F6955}" name="Mn" dataDxfId="2984" dataCellStyle="Porcentaje"/>
    <tableColumn id="25" xr3:uid="{804D8D7C-1FA8-40E4-8CD4-F09150197F06}" name="Mo" dataDxfId="2983" dataCellStyle="Porcentaje"/>
    <tableColumn id="26" xr3:uid="{3CE1567E-5303-4C04-9113-E90BA2092868}" name="SiO2" dataDxfId="2982" dataCellStyle="Porcentaje"/>
    <tableColumn id="27" xr3:uid="{5B59659F-73C2-4311-98A8-479D4428F21A}" name="Zn" dataDxfId="2981" dataCellStyle="Porcentaje"/>
    <tableColumn id="28" xr3:uid="{A7B1EA82-D88C-4943-98E7-5DF6F1578580}" name="Na" dataDxfId="2980" dataCellStyle="Porcentaje"/>
  </tableColumns>
  <tableStyleInfo name="TableStyleMedium9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27243A96-DB3E-48CB-B464-89EB234F6FCF}" name="Tabla282" displayName="Tabla282" ref="A3:W21" totalsRowShown="0" headerRowDxfId="2979" dataDxfId="2977" headerRowBorderDxfId="2978" tableBorderDxfId="2976" totalsRowBorderDxfId="2975" dataCellStyle="Porcentaje">
  <autoFilter ref="A3:W21" xr:uid="{62A12C63-74E9-484A-BEC8-31A82248B89B}"/>
  <tableColumns count="23">
    <tableColumn id="4" xr3:uid="{AC2E9FDD-E94F-4E26-A414-678804238628}" name="MATERIA PRIMA" dataDxfId="2974"/>
    <tableColumn id="29" xr3:uid="{6B957403-6BEB-4E18-8530-D394C863C1B4}" name="CANTIDAD" dataDxfId="2973"/>
    <tableColumn id="5" xr3:uid="{EE1766BF-45B9-49FE-88CA-D407B6FEAD47}" name="Q" dataDxfId="2972"/>
    <tableColumn id="9" xr3:uid="{B7B14DF6-FCDE-4966-8FB9-FA8D21F289E6}" name="C" dataDxfId="2971" dataCellStyle="Porcentaje"/>
    <tableColumn id="10" xr3:uid="{E71F7C80-CDE3-40B0-95EF-08663BBAEA46}" name="N" dataDxfId="2970" dataCellStyle="Porcentaje"/>
    <tableColumn id="11" xr3:uid="{624A7D2A-56A3-4C90-8C47-FC81EF76988B}" name="N-NH4" dataDxfId="2969" dataCellStyle="Porcentaje"/>
    <tableColumn id="12" xr3:uid="{E7B683EC-F5FB-43DF-B610-30811783ABE7}" name="N-NO3" dataDxfId="2968" dataCellStyle="Porcentaje"/>
    <tableColumn id="13" xr3:uid="{3601F3C1-E0DD-4E53-9460-835D0CAD5F16}" name="N-org" dataDxfId="2967" dataCellStyle="Porcentaje"/>
    <tableColumn id="14" xr3:uid="{22540969-E995-41E0-9164-B15F153E86F7}" name="N-ur" dataDxfId="2966" dataCellStyle="Porcentaje"/>
    <tableColumn id="15" xr3:uid="{CEACBC43-6EB0-4122-8F07-EF5A68D4DCD7}" name="P" dataDxfId="2965" dataCellStyle="Porcentaje"/>
    <tableColumn id="16" xr3:uid="{0C303A23-4C52-4577-8ADB-4EB7ABCDD654}" name="K" dataDxfId="2964" dataCellStyle="Porcentaje"/>
    <tableColumn id="17" xr3:uid="{46405736-63E1-4E89-B75E-AF06E6B1E6A1}" name="CaO" dataDxfId="2963" dataCellStyle="Porcentaje"/>
    <tableColumn id="18" xr3:uid="{83D3C974-445A-413B-937A-7029931AEE4E}" name="MgO" dataDxfId="2962" dataCellStyle="Porcentaje"/>
    <tableColumn id="19" xr3:uid="{0EA466A9-E999-4259-88F9-24728D5FD689}" name="S" dataDxfId="2961" dataCellStyle="Porcentaje"/>
    <tableColumn id="20" xr3:uid="{F558DA87-6ABC-4CDD-82E6-A2963867CA37}" name="B" dataDxfId="2960" dataCellStyle="Porcentaje"/>
    <tableColumn id="21" xr3:uid="{F55F41FB-321F-4D0B-B578-980765774902}" name="Co" dataDxfId="2959" dataCellStyle="Porcentaje"/>
    <tableColumn id="22" xr3:uid="{06F19BA1-8B0A-406F-9FDC-0E01EBBB58F1}" name="Cu" dataDxfId="2958" dataCellStyle="Porcentaje"/>
    <tableColumn id="23" xr3:uid="{4CB3308E-79B3-4744-8198-0837987FBC64}" name="Fe" dataDxfId="2957" dataCellStyle="Porcentaje"/>
    <tableColumn id="24" xr3:uid="{8561D853-2D06-45F4-BB09-D5862C23CA22}" name="Mn" dataDxfId="2956" dataCellStyle="Porcentaje"/>
    <tableColumn id="25" xr3:uid="{FAD4DE05-64DA-4AA0-9F46-175122710EC6}" name="Mo" dataDxfId="2955" dataCellStyle="Porcentaje"/>
    <tableColumn id="26" xr3:uid="{8B771D74-63CB-4A14-994E-11501B501505}" name="SiO2" dataDxfId="2954" dataCellStyle="Porcentaje"/>
    <tableColumn id="27" xr3:uid="{93772E51-6A62-4471-9DE2-7C510CF8D250}" name="Zn" dataDxfId="2953" dataCellStyle="Porcentaje"/>
    <tableColumn id="28" xr3:uid="{9736D41B-F424-45E2-AA2A-AAC892A6AEB1}" name="Na" dataDxfId="2952" dataCellStyle="Porcentaje"/>
  </tableColumns>
  <tableStyleInfo name="TableStyleMedium9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C27323AB-100F-4966-AA78-ED6B63193F73}" name="Tabla283" displayName="Tabla283" ref="A3:W21" totalsRowShown="0" headerRowDxfId="2951" dataDxfId="2949" headerRowBorderDxfId="2950" tableBorderDxfId="2948" totalsRowBorderDxfId="2947" dataCellStyle="Porcentaje">
  <autoFilter ref="A3:W21" xr:uid="{62A12C63-74E9-484A-BEC8-31A82248B89B}"/>
  <tableColumns count="23">
    <tableColumn id="4" xr3:uid="{507F3AD1-C5B3-42EF-AB63-35C06EF435D6}" name="MATERIA PRIMA" dataDxfId="2946"/>
    <tableColumn id="29" xr3:uid="{8F02A202-D2D8-44B1-9F3F-51A0A3341614}" name="CANTIDAD" dataDxfId="2945"/>
    <tableColumn id="5" xr3:uid="{4AA2B327-BED7-46CE-9666-16ABE3D89FC9}" name="Q" dataDxfId="2944"/>
    <tableColumn id="9" xr3:uid="{948E21C9-F5E3-4A18-B6D0-35760C5C4094}" name="C" dataDxfId="2943" dataCellStyle="Porcentaje"/>
    <tableColumn id="10" xr3:uid="{8AEC5D44-3EA8-4EF7-B596-6C0B93511F27}" name="N" dataDxfId="2942" dataCellStyle="Porcentaje"/>
    <tableColumn id="11" xr3:uid="{35DE36BD-DEE2-499A-9CDD-2473053D5EF5}" name="N-NH4" dataDxfId="2941" dataCellStyle="Porcentaje"/>
    <tableColumn id="12" xr3:uid="{1352FE43-42D5-4230-A05C-93E2355A41F7}" name="N-NO3" dataDxfId="2940" dataCellStyle="Porcentaje"/>
    <tableColumn id="13" xr3:uid="{C03E24A7-C38B-4C64-9D77-2FFD6AF10741}" name="N-org" dataDxfId="2939" dataCellStyle="Porcentaje"/>
    <tableColumn id="14" xr3:uid="{DB772CF2-ECAF-4C8D-93C9-DF2B8EDDE055}" name="N-ur" dataDxfId="2938" dataCellStyle="Porcentaje"/>
    <tableColumn id="15" xr3:uid="{91081D39-8CA4-4263-9FBD-AD2E19FF7A9C}" name="P" dataDxfId="2937" dataCellStyle="Porcentaje"/>
    <tableColumn id="16" xr3:uid="{B15CCF0E-5546-4D75-925A-943DB4058058}" name="K" dataDxfId="2936" dataCellStyle="Porcentaje"/>
    <tableColumn id="17" xr3:uid="{093AF7F9-76E6-4A5F-AB94-A50E30C46FA3}" name="CaO" dataDxfId="2935" dataCellStyle="Porcentaje"/>
    <tableColumn id="18" xr3:uid="{ECDA669B-98E8-4D8D-A220-1952669FD262}" name="MgO" dataDxfId="2934" dataCellStyle="Porcentaje"/>
    <tableColumn id="19" xr3:uid="{4101AB92-57C3-41D2-ADE7-7E45E278F25E}" name="S" dataDxfId="2933" dataCellStyle="Porcentaje"/>
    <tableColumn id="20" xr3:uid="{A2057AB8-EAA4-4C8D-A52D-9EC383B6B075}" name="B" dataDxfId="2932" dataCellStyle="Porcentaje"/>
    <tableColumn id="21" xr3:uid="{0722A900-C1C2-4E2E-8032-316C923B3676}" name="Co" dataDxfId="2931" dataCellStyle="Porcentaje"/>
    <tableColumn id="22" xr3:uid="{F15C8AA7-4616-41C1-B1A9-B34689A1294F}" name="Cu" dataDxfId="2930" dataCellStyle="Porcentaje"/>
    <tableColumn id="23" xr3:uid="{2432FF5E-F909-46D8-A36E-28A531A816AF}" name="Fe" dataDxfId="2929" dataCellStyle="Porcentaje"/>
    <tableColumn id="24" xr3:uid="{45B42EC4-3945-46B0-ABDD-6410DD03C305}" name="Mn" dataDxfId="2928" dataCellStyle="Porcentaje"/>
    <tableColumn id="25" xr3:uid="{30E469CE-A63B-49E6-92A5-DDA56671331A}" name="Mo" dataDxfId="2927" dataCellStyle="Porcentaje"/>
    <tableColumn id="26" xr3:uid="{F4C718A8-A16A-48AF-BB88-15D10445A5D9}" name="SiO2" dataDxfId="2926" dataCellStyle="Porcentaje"/>
    <tableColumn id="27" xr3:uid="{B0E9C707-E8DB-4306-B2D8-800401B193C5}" name="Zn" dataDxfId="2925" dataCellStyle="Porcentaje"/>
    <tableColumn id="28" xr3:uid="{B651C4A3-AAE6-483E-B514-4ABB3D3C59B8}" name="Na" dataDxfId="2924" dataCellStyle="Porcentaje"/>
  </tableColumns>
  <tableStyleInfo name="TableStyleMedium9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F8F35188-7E75-4F5E-BE79-7092FD26EEF4}" name="Tabla284" displayName="Tabla284" ref="A3:W21" totalsRowShown="0" headerRowDxfId="2923" dataDxfId="2921" headerRowBorderDxfId="2922" tableBorderDxfId="2920" totalsRowBorderDxfId="2919" dataCellStyle="Porcentaje">
  <autoFilter ref="A3:W21" xr:uid="{62A12C63-74E9-484A-BEC8-31A82248B89B}"/>
  <tableColumns count="23">
    <tableColumn id="4" xr3:uid="{187C1D23-5EF2-497C-8A41-AC2BC250A29C}" name="MATERIA PRIMA" dataDxfId="2918"/>
    <tableColumn id="29" xr3:uid="{1B3A32A9-76A0-49C3-B3EC-6F6326824879}" name="CANTIDAD" dataDxfId="2917"/>
    <tableColumn id="5" xr3:uid="{8866EABC-2F79-402B-BC6F-C9D30202193C}" name="Q" dataDxfId="2916"/>
    <tableColumn id="9" xr3:uid="{88626246-618A-4D8A-96DC-76AC3240EE76}" name="C" dataDxfId="2915" dataCellStyle="Porcentaje"/>
    <tableColumn id="10" xr3:uid="{9195376F-990E-47ED-8500-5250348AAA06}" name="N" dataDxfId="2914" dataCellStyle="Porcentaje"/>
    <tableColumn id="11" xr3:uid="{D802CADB-D03E-44AC-BE8E-211ED1C703A4}" name="N-NH4" dataDxfId="2913" dataCellStyle="Porcentaje"/>
    <tableColumn id="12" xr3:uid="{6F555421-9354-482B-9630-C122560432C0}" name="N-NO3" dataDxfId="2912" dataCellStyle="Porcentaje"/>
    <tableColumn id="13" xr3:uid="{0EBC2B6D-81DD-4115-A662-BF50C9C5760D}" name="N-org" dataDxfId="2911" dataCellStyle="Porcentaje"/>
    <tableColumn id="14" xr3:uid="{D422B737-7FD8-4662-B6E7-441BFCB94832}" name="N-ur" dataDxfId="2910" dataCellStyle="Porcentaje"/>
    <tableColumn id="15" xr3:uid="{3FF49663-9B3B-4B16-AA7E-10F9174FB66A}" name="P" dataDxfId="2909" dataCellStyle="Porcentaje"/>
    <tableColumn id="16" xr3:uid="{81023726-B986-4581-A89B-5473D3276C6E}" name="K" dataDxfId="2908" dataCellStyle="Porcentaje"/>
    <tableColumn id="17" xr3:uid="{FC957A33-651E-4D9B-8CDE-D23253D5BD46}" name="CaO" dataDxfId="2907" dataCellStyle="Porcentaje"/>
    <tableColumn id="18" xr3:uid="{D961B9AE-A734-4B04-9470-9A17326A7032}" name="MgO" dataDxfId="2906" dataCellStyle="Porcentaje"/>
    <tableColumn id="19" xr3:uid="{726A99EB-B080-47DD-A660-D6835E9F6155}" name="S" dataDxfId="2905" dataCellStyle="Porcentaje"/>
    <tableColumn id="20" xr3:uid="{8AEF8C6C-5B19-4390-8050-600D97FB1E24}" name="B" dataDxfId="2904" dataCellStyle="Porcentaje"/>
    <tableColumn id="21" xr3:uid="{BEBDCC89-E899-4570-AE62-3F3840BE7864}" name="Co" dataDxfId="2903" dataCellStyle="Porcentaje"/>
    <tableColumn id="22" xr3:uid="{5BAD96EF-9A93-4F9F-B108-35F0EE0756BF}" name="Cu" dataDxfId="2902" dataCellStyle="Porcentaje"/>
    <tableColumn id="23" xr3:uid="{F0B66D46-FF0A-4BD7-ABF9-D38333091159}" name="Fe" dataDxfId="2901" dataCellStyle="Porcentaje"/>
    <tableColumn id="24" xr3:uid="{B688954C-AF2D-41B0-8AD6-7ADEAD1E1FEF}" name="Mn" dataDxfId="2900" dataCellStyle="Porcentaje"/>
    <tableColumn id="25" xr3:uid="{BB56035A-62F1-4E3A-965F-C4340763FC70}" name="Mo" dataDxfId="2899" dataCellStyle="Porcentaje"/>
    <tableColumn id="26" xr3:uid="{9E1E4FC9-5FAE-4440-8177-9DCB8C87EAAC}" name="SiO2" dataDxfId="2898" dataCellStyle="Porcentaje"/>
    <tableColumn id="27" xr3:uid="{129C703B-B6A2-43FA-A7B7-A0A55EEECE63}" name="Zn" dataDxfId="2897" dataCellStyle="Porcentaje"/>
    <tableColumn id="28" xr3:uid="{879DA0E5-162F-4246-A3AF-72C08E07C9D2}" name="Na" dataDxfId="2896" dataCellStyle="Porcentaje"/>
  </tableColumns>
  <tableStyleInfo name="TableStyleMedium9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F33E986B-8018-4D18-B938-56B56763C76F}" name="Tabla285" displayName="Tabla285" ref="A3:W21" totalsRowShown="0" headerRowDxfId="2895" dataDxfId="2893" headerRowBorderDxfId="2894" tableBorderDxfId="2892" totalsRowBorderDxfId="2891" dataCellStyle="Porcentaje">
  <autoFilter ref="A3:W21" xr:uid="{62A12C63-74E9-484A-BEC8-31A82248B89B}"/>
  <tableColumns count="23">
    <tableColumn id="4" xr3:uid="{B29ECFAF-D84F-4BB4-B935-9A1E7065160B}" name="MATERIA PRIMA" dataDxfId="2890"/>
    <tableColumn id="29" xr3:uid="{EBEC51EC-30FA-47E8-809B-E92EE008B62D}" name="CANTIDAD" dataDxfId="2889"/>
    <tableColumn id="5" xr3:uid="{754153DB-07A2-4EEF-A9F5-69712FE51D3E}" name="Q" dataDxfId="2888"/>
    <tableColumn id="9" xr3:uid="{85B547B1-1D46-4C5C-89E3-D9C58D6C6D72}" name="C" dataDxfId="2887" dataCellStyle="Porcentaje"/>
    <tableColumn id="10" xr3:uid="{F7A00077-7A56-42D4-A001-7C5E561FE6EC}" name="N" dataDxfId="2886" dataCellStyle="Porcentaje"/>
    <tableColumn id="11" xr3:uid="{97F90DA9-1C88-478F-AC7F-FF21A6E7134E}" name="N-NH4" dataDxfId="2885" dataCellStyle="Porcentaje"/>
    <tableColumn id="12" xr3:uid="{E7423887-2C93-4C79-BF6B-8724C382E3C6}" name="N-NO3" dataDxfId="2884" dataCellStyle="Porcentaje"/>
    <tableColumn id="13" xr3:uid="{E8B99108-619C-426B-9421-92A6F22CB6EF}" name="N-org" dataDxfId="2883" dataCellStyle="Porcentaje"/>
    <tableColumn id="14" xr3:uid="{751FFEE1-BBBB-42EF-A2D2-48805A8A3295}" name="N-ur" dataDxfId="2882" dataCellStyle="Porcentaje"/>
    <tableColumn id="15" xr3:uid="{60D6FC28-E3D8-42C7-9345-5065465F999A}" name="P" dataDxfId="2881" dataCellStyle="Porcentaje"/>
    <tableColumn id="16" xr3:uid="{9B7340DA-B9FB-4B32-B5BC-9A2867719BA5}" name="K" dataDxfId="2880" dataCellStyle="Porcentaje"/>
    <tableColumn id="17" xr3:uid="{26D2A3E8-4E51-41CC-AF25-53D3A2FED889}" name="CaO" dataDxfId="2879" dataCellStyle="Porcentaje"/>
    <tableColumn id="18" xr3:uid="{A408FB6E-4529-4303-AC84-0E7D077C21A2}" name="MgO" dataDxfId="2878" dataCellStyle="Porcentaje"/>
    <tableColumn id="19" xr3:uid="{49089961-24C0-4DC7-83AC-0E4FA888E5BD}" name="S" dataDxfId="2877" dataCellStyle="Porcentaje"/>
    <tableColumn id="20" xr3:uid="{BC923193-A340-43A0-BC86-33136D517196}" name="B" dataDxfId="2876" dataCellStyle="Porcentaje"/>
    <tableColumn id="21" xr3:uid="{ED0EAAA9-435A-4260-B5DE-6AA05B069532}" name="Co" dataDxfId="2875" dataCellStyle="Porcentaje"/>
    <tableColumn id="22" xr3:uid="{5767F623-4584-474F-8CBE-6B6853D62925}" name="Cu" dataDxfId="2874" dataCellStyle="Porcentaje"/>
    <tableColumn id="23" xr3:uid="{4A619208-76FA-4249-8B1B-1BF965AF08AE}" name="Fe" dataDxfId="2873" dataCellStyle="Porcentaje"/>
    <tableColumn id="24" xr3:uid="{4042C81B-611B-41DB-8414-3A5C78F69F22}" name="Mn" dataDxfId="2872" dataCellStyle="Porcentaje"/>
    <tableColumn id="25" xr3:uid="{22361BB3-53D6-4FCC-9402-28AE304729DD}" name="Mo" dataDxfId="2871" dataCellStyle="Porcentaje"/>
    <tableColumn id="26" xr3:uid="{BB051DB4-6C64-4744-886F-006AAC566A8A}" name="SiO2" dataDxfId="2870" dataCellStyle="Porcentaje"/>
    <tableColumn id="27" xr3:uid="{07EDAB0D-EA69-4872-AA71-8452A7E55A78}" name="Zn" dataDxfId="2869" dataCellStyle="Porcentaje"/>
    <tableColumn id="28" xr3:uid="{E1B95E31-2DC8-4281-A10C-E80BC6018B00}" name="Na" dataDxfId="2868" dataCellStyle="Porcentaje"/>
  </tableColumns>
  <tableStyleInfo name="TableStyleMedium9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DF5DD88E-49DB-4260-8BE1-6D187D6F63AF}" name="Tabla286" displayName="Tabla286" ref="A3:W21" totalsRowShown="0" headerRowDxfId="2867" dataDxfId="2865" headerRowBorderDxfId="2866" tableBorderDxfId="2864" totalsRowBorderDxfId="2863" dataCellStyle="Porcentaje">
  <autoFilter ref="A3:W21" xr:uid="{62A12C63-74E9-484A-BEC8-31A82248B89B}"/>
  <tableColumns count="23">
    <tableColumn id="4" xr3:uid="{78926645-1CC3-45DC-88C7-BF57850D6971}" name="MATERIA PRIMA" dataDxfId="2862"/>
    <tableColumn id="29" xr3:uid="{99D62019-262E-4671-883A-1109524AC6AD}" name="CANTIDAD" dataDxfId="2861"/>
    <tableColumn id="5" xr3:uid="{C7215740-CE38-4B1A-B961-FC73C32B9EDE}" name="Q" dataDxfId="2860"/>
    <tableColumn id="9" xr3:uid="{2B8F2CAA-B0A8-4F85-9BF4-E885EE6B72A3}" name="C" dataDxfId="2859" dataCellStyle="Porcentaje"/>
    <tableColumn id="10" xr3:uid="{B242B098-8C14-471D-BB9D-46332DBA5E85}" name="N" dataDxfId="2858" dataCellStyle="Porcentaje"/>
    <tableColumn id="11" xr3:uid="{46BD9B01-2F47-4A69-9623-87767B22DBB8}" name="N-NH4" dataDxfId="2857" dataCellStyle="Porcentaje"/>
    <tableColumn id="12" xr3:uid="{DC196645-65AE-4562-95DF-3871513D9F24}" name="N-NO3" dataDxfId="2856" dataCellStyle="Porcentaje"/>
    <tableColumn id="13" xr3:uid="{6C511EAF-8F50-4B4D-AA59-E2AB51779A62}" name="N-org" dataDxfId="2855" dataCellStyle="Porcentaje"/>
    <tableColumn id="14" xr3:uid="{D1D3E750-F8B1-4C5C-ACE3-FD4A049FBFAA}" name="N-ur" dataDxfId="2854" dataCellStyle="Porcentaje"/>
    <tableColumn id="15" xr3:uid="{41B53D69-E578-42A9-8746-4D35C5403B1F}" name="P" dataDxfId="2853" dataCellStyle="Porcentaje"/>
    <tableColumn id="16" xr3:uid="{34937DD5-066D-47B1-AF66-142815616547}" name="K" dataDxfId="2852" dataCellStyle="Porcentaje"/>
    <tableColumn id="17" xr3:uid="{559D050D-A44E-4861-8398-E7F8E6D727B7}" name="CaO" dataDxfId="2851" dataCellStyle="Porcentaje"/>
    <tableColumn id="18" xr3:uid="{77029DD0-82C2-489C-AA0E-DC52C638A518}" name="MgO" dataDxfId="2850" dataCellStyle="Porcentaje"/>
    <tableColumn id="19" xr3:uid="{A641EE6C-6B09-427D-BD02-291769C70E0F}" name="S" dataDxfId="2849" dataCellStyle="Porcentaje"/>
    <tableColumn id="20" xr3:uid="{9A1C74E9-0AE5-4457-AA8F-0C2F23469E70}" name="B" dataDxfId="2848" dataCellStyle="Porcentaje"/>
    <tableColumn id="21" xr3:uid="{30774C3B-2D21-42E8-9AD4-848FC249CD2E}" name="Co" dataDxfId="2847" dataCellStyle="Porcentaje"/>
    <tableColumn id="22" xr3:uid="{E0F0EB0C-0BAA-427A-B569-8C9116F89393}" name="Cu" dataDxfId="2846" dataCellStyle="Porcentaje"/>
    <tableColumn id="23" xr3:uid="{ABBE135A-553C-4716-B80E-BF13955CB269}" name="Fe" dataDxfId="2845" dataCellStyle="Porcentaje"/>
    <tableColumn id="24" xr3:uid="{B6FB521E-8A5C-4ECA-9450-572514A08303}" name="Mn" dataDxfId="2844" dataCellStyle="Porcentaje"/>
    <tableColumn id="25" xr3:uid="{837FE27C-102B-4AFC-B326-4E30DF4E809F}" name="Mo" dataDxfId="2843" dataCellStyle="Porcentaje"/>
    <tableColumn id="26" xr3:uid="{DC4FE9CE-253B-4FA4-B4D6-8546FFC18B0B}" name="SiO2" dataDxfId="2842" dataCellStyle="Porcentaje"/>
    <tableColumn id="27" xr3:uid="{4DF320D3-F32D-4599-92A5-725CF9E80F11}" name="Zn" dataDxfId="2841" dataCellStyle="Porcentaje"/>
    <tableColumn id="28" xr3:uid="{C6051B88-F0FB-443A-A82E-42B765C9AEDD}" name="Na" dataDxfId="2840" dataCellStyle="Porcentaje"/>
  </tableColumns>
  <tableStyleInfo name="TableStyleMedium9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31B7CE51-37D8-4F40-B515-8608AC541B94}" name="Tabla287" displayName="Tabla287" ref="B3:X21" totalsRowShown="0" headerRowDxfId="2839" dataDxfId="2837" headerRowBorderDxfId="2838" tableBorderDxfId="2836" totalsRowBorderDxfId="2835" dataCellStyle="Porcentaje">
  <autoFilter ref="B3:X21" xr:uid="{62A12C63-74E9-484A-BEC8-31A82248B89B}"/>
  <tableColumns count="23">
    <tableColumn id="4" xr3:uid="{172D0968-6025-4362-9E49-E2F6032154B7}" name="MATERIA PRIMA" dataDxfId="2834"/>
    <tableColumn id="29" xr3:uid="{5E052338-C7C3-4E08-8A86-EAE67E684961}" name="CANTIDAD" dataDxfId="2833"/>
    <tableColumn id="5" xr3:uid="{DB77543C-432A-4009-B4E5-1BCB6042E30D}" name="Q" dataDxfId="2832"/>
    <tableColumn id="9" xr3:uid="{8709419B-3F42-4A06-996C-B476E94A5826}" name="C" dataDxfId="2831" dataCellStyle="Porcentaje"/>
    <tableColumn id="10" xr3:uid="{C5397A01-21C8-4716-A1A8-0718F8DF26D8}" name="N" dataDxfId="2830" dataCellStyle="Porcentaje"/>
    <tableColumn id="11" xr3:uid="{4D343EAA-0021-426A-80E5-CA5CFE3AF88A}" name="N-NH4" dataDxfId="2829" dataCellStyle="Porcentaje"/>
    <tableColumn id="12" xr3:uid="{2543745C-13B7-4C64-A0D9-664FCC774753}" name="N-NO3" dataDxfId="2828" dataCellStyle="Porcentaje"/>
    <tableColumn id="13" xr3:uid="{94E0DBE5-95F2-440D-B7CF-BE515B5BF4C6}" name="N-org" dataDxfId="2827" dataCellStyle="Porcentaje"/>
    <tableColumn id="14" xr3:uid="{4E099BF0-5B00-43EB-96B4-F26D1B87DD6F}" name="N-ur" dataDxfId="2826" dataCellStyle="Porcentaje"/>
    <tableColumn id="15" xr3:uid="{46B2C66C-9C1A-46D1-94DD-E64201B4463E}" name="P" dataDxfId="2825" dataCellStyle="Porcentaje"/>
    <tableColumn id="16" xr3:uid="{6C3B8FBA-ACAA-4C1E-834B-2809BB63C62C}" name="K" dataDxfId="2824" dataCellStyle="Porcentaje"/>
    <tableColumn id="17" xr3:uid="{4E70F18A-681D-4E44-A76B-E6304D7786E8}" name="CaO" dataDxfId="2823" dataCellStyle="Porcentaje"/>
    <tableColumn id="18" xr3:uid="{61B1D0F6-8900-4A5F-8244-A1CD4D8789CC}" name="MgO" dataDxfId="2822" dataCellStyle="Porcentaje"/>
    <tableColumn id="19" xr3:uid="{503719E5-EBE7-4CE7-B984-C6B296AB14CC}" name="S" dataDxfId="2821" dataCellStyle="Porcentaje"/>
    <tableColumn id="20" xr3:uid="{2F064C19-EBF7-4E00-9964-D492B298970F}" name="B" dataDxfId="2820" dataCellStyle="Porcentaje"/>
    <tableColumn id="21" xr3:uid="{60DB2804-54E8-4292-9831-375EC349A067}" name="Co" dataDxfId="2819" dataCellStyle="Porcentaje"/>
    <tableColumn id="22" xr3:uid="{D9C2352E-8DA2-4680-A4C0-2B8772339192}" name="Cu" dataDxfId="2818" dataCellStyle="Porcentaje"/>
    <tableColumn id="23" xr3:uid="{8B415989-2AFA-4690-8D43-1FFFFEDB6323}" name="Fe" dataDxfId="2817" dataCellStyle="Porcentaje"/>
    <tableColumn id="24" xr3:uid="{BC4DB0C1-8ABD-4C73-BAE9-D2DED23E5A03}" name="Mn" dataDxfId="2816" dataCellStyle="Porcentaje"/>
    <tableColumn id="25" xr3:uid="{FB96C060-45F6-46E4-89EF-3FBCFD3F342B}" name="Mo" dataDxfId="2815" dataCellStyle="Porcentaje"/>
    <tableColumn id="26" xr3:uid="{D86FB05E-EA6F-4AE7-B205-DC75B00D5DB3}" name="SiO2" dataDxfId="2814" dataCellStyle="Porcentaje"/>
    <tableColumn id="27" xr3:uid="{C5EB372C-F9D2-4681-B192-BBC937373C70}" name="Zn" dataDxfId="2813" dataCellStyle="Porcentaje"/>
    <tableColumn id="28" xr3:uid="{313B391C-3DB4-4B74-8C1A-941A9932CB1B}" name="Na" dataDxfId="2812" dataCellStyle="Porcentaj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4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24.xml"/><Relationship Id="rId4" Type="http://schemas.openxmlformats.org/officeDocument/2006/relationships/ctrlProp" Target="../ctrlProps/ctrlProp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25.xml"/><Relationship Id="rId4" Type="http://schemas.openxmlformats.org/officeDocument/2006/relationships/ctrlProp" Target="../ctrlProps/ctrlProp3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hf6ulsT6nc6DI7HtrW_BzMsUCk3NDh9L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26.xml"/><Relationship Id="rId4" Type="http://schemas.openxmlformats.org/officeDocument/2006/relationships/ctrlProp" Target="../ctrlProps/ctrlProp4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27.xml"/><Relationship Id="rId4" Type="http://schemas.openxmlformats.org/officeDocument/2006/relationships/ctrlProp" Target="../ctrlProps/ctrlProp5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28.xml"/><Relationship Id="rId4" Type="http://schemas.openxmlformats.org/officeDocument/2006/relationships/ctrlProp" Target="../ctrlProps/ctrlProp6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29.xml"/><Relationship Id="rId4" Type="http://schemas.openxmlformats.org/officeDocument/2006/relationships/ctrlProp" Target="../ctrlProps/ctrlProp7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5" Type="http://schemas.openxmlformats.org/officeDocument/2006/relationships/table" Target="../tables/table30.xml"/><Relationship Id="rId4" Type="http://schemas.openxmlformats.org/officeDocument/2006/relationships/ctrlProp" Target="../ctrlProps/ctrlProp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5" Type="http://schemas.openxmlformats.org/officeDocument/2006/relationships/table" Target="../tables/table31.xml"/><Relationship Id="rId4" Type="http://schemas.openxmlformats.org/officeDocument/2006/relationships/ctrlProp" Target="../ctrlProps/ctrlProp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5" Type="http://schemas.openxmlformats.org/officeDocument/2006/relationships/table" Target="../tables/table32.xml"/><Relationship Id="rId4" Type="http://schemas.openxmlformats.org/officeDocument/2006/relationships/ctrlProp" Target="../ctrlProps/ctrlProp10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Relationship Id="rId5" Type="http://schemas.openxmlformats.org/officeDocument/2006/relationships/table" Target="../tables/table33.xml"/><Relationship Id="rId4" Type="http://schemas.openxmlformats.org/officeDocument/2006/relationships/ctrlProp" Target="../ctrlProps/ctrlProp11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Relationship Id="rId5" Type="http://schemas.openxmlformats.org/officeDocument/2006/relationships/table" Target="../tables/table34.xml"/><Relationship Id="rId4" Type="http://schemas.openxmlformats.org/officeDocument/2006/relationships/ctrlProp" Target="../ctrlProps/ctrlProp1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Relationship Id="rId5" Type="http://schemas.openxmlformats.org/officeDocument/2006/relationships/table" Target="../tables/table35.xml"/><Relationship Id="rId4" Type="http://schemas.openxmlformats.org/officeDocument/2006/relationships/ctrlProp" Target="../ctrlProps/ctrlProp13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Relationship Id="rId5" Type="http://schemas.openxmlformats.org/officeDocument/2006/relationships/table" Target="../tables/table36.xml"/><Relationship Id="rId4" Type="http://schemas.openxmlformats.org/officeDocument/2006/relationships/ctrlProp" Target="../ctrlProps/ctrlProp14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Relationship Id="rId5" Type="http://schemas.openxmlformats.org/officeDocument/2006/relationships/table" Target="../tables/table37.xml"/><Relationship Id="rId4" Type="http://schemas.openxmlformats.org/officeDocument/2006/relationships/ctrlProp" Target="../ctrlProps/ctrlProp15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Relationship Id="rId5" Type="http://schemas.openxmlformats.org/officeDocument/2006/relationships/table" Target="../tables/table38.xml"/><Relationship Id="rId4" Type="http://schemas.openxmlformats.org/officeDocument/2006/relationships/ctrlProp" Target="../ctrlProps/ctrlProp16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Relationship Id="rId5" Type="http://schemas.openxmlformats.org/officeDocument/2006/relationships/table" Target="../tables/table39.xml"/><Relationship Id="rId4" Type="http://schemas.openxmlformats.org/officeDocument/2006/relationships/ctrlProp" Target="../ctrlProps/ctrlProp17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Relationship Id="rId5" Type="http://schemas.openxmlformats.org/officeDocument/2006/relationships/table" Target="../tables/table40.xml"/><Relationship Id="rId4" Type="http://schemas.openxmlformats.org/officeDocument/2006/relationships/ctrlProp" Target="../ctrlProps/ctrlProp1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Relationship Id="rId5" Type="http://schemas.openxmlformats.org/officeDocument/2006/relationships/table" Target="../tables/table41.xml"/><Relationship Id="rId4" Type="http://schemas.openxmlformats.org/officeDocument/2006/relationships/ctrlProp" Target="../ctrlProps/ctrlProp19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Relationship Id="rId5" Type="http://schemas.openxmlformats.org/officeDocument/2006/relationships/table" Target="../tables/table42.xml"/><Relationship Id="rId4" Type="http://schemas.openxmlformats.org/officeDocument/2006/relationships/ctrlProp" Target="../ctrlProps/ctrlProp20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Relationship Id="rId5" Type="http://schemas.openxmlformats.org/officeDocument/2006/relationships/table" Target="../tables/table43.xml"/><Relationship Id="rId4" Type="http://schemas.openxmlformats.org/officeDocument/2006/relationships/ctrlProp" Target="../ctrlProps/ctrlProp21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Relationship Id="rId5" Type="http://schemas.openxmlformats.org/officeDocument/2006/relationships/table" Target="../tables/table44.xml"/><Relationship Id="rId4" Type="http://schemas.openxmlformats.org/officeDocument/2006/relationships/ctrlProp" Target="../ctrlProps/ctrlProp22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Relationship Id="rId5" Type="http://schemas.openxmlformats.org/officeDocument/2006/relationships/table" Target="../tables/table45.xml"/><Relationship Id="rId4" Type="http://schemas.openxmlformats.org/officeDocument/2006/relationships/ctrlProp" Target="../ctrlProps/ctrlProp23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Relationship Id="rId5" Type="http://schemas.openxmlformats.org/officeDocument/2006/relationships/table" Target="../tables/table46.xml"/><Relationship Id="rId4" Type="http://schemas.openxmlformats.org/officeDocument/2006/relationships/ctrlProp" Target="../ctrlProps/ctrlProp2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Relationship Id="rId5" Type="http://schemas.openxmlformats.org/officeDocument/2006/relationships/table" Target="../tables/table47.xml"/><Relationship Id="rId4" Type="http://schemas.openxmlformats.org/officeDocument/2006/relationships/ctrlProp" Target="../ctrlProps/ctrlProp25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Relationship Id="rId5" Type="http://schemas.openxmlformats.org/officeDocument/2006/relationships/table" Target="../tables/table48.xml"/><Relationship Id="rId4" Type="http://schemas.openxmlformats.org/officeDocument/2006/relationships/ctrlProp" Target="../ctrlProps/ctrlProp26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Relationship Id="rId5" Type="http://schemas.openxmlformats.org/officeDocument/2006/relationships/table" Target="../tables/table49.xml"/><Relationship Id="rId4" Type="http://schemas.openxmlformats.org/officeDocument/2006/relationships/ctrlProp" Target="../ctrlProps/ctrlProp27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Relationship Id="rId5" Type="http://schemas.openxmlformats.org/officeDocument/2006/relationships/table" Target="../tables/table50.xml"/><Relationship Id="rId4" Type="http://schemas.openxmlformats.org/officeDocument/2006/relationships/ctrlProp" Target="../ctrlProps/ctrlProp2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Relationship Id="rId5" Type="http://schemas.openxmlformats.org/officeDocument/2006/relationships/table" Target="../tables/table51.xml"/><Relationship Id="rId4" Type="http://schemas.openxmlformats.org/officeDocument/2006/relationships/ctrlProp" Target="../ctrlProps/ctrlProp29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Relationship Id="rId5" Type="http://schemas.openxmlformats.org/officeDocument/2006/relationships/table" Target="../tables/table52.xml"/><Relationship Id="rId4" Type="http://schemas.openxmlformats.org/officeDocument/2006/relationships/ctrlProp" Target="../ctrlProps/ctrlProp30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Relationship Id="rId5" Type="http://schemas.openxmlformats.org/officeDocument/2006/relationships/table" Target="../tables/table53.xml"/><Relationship Id="rId4" Type="http://schemas.openxmlformats.org/officeDocument/2006/relationships/ctrlProp" Target="../ctrlProps/ctrlProp31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Relationship Id="rId5" Type="http://schemas.openxmlformats.org/officeDocument/2006/relationships/table" Target="../tables/table54.xml"/><Relationship Id="rId4" Type="http://schemas.openxmlformats.org/officeDocument/2006/relationships/ctrlProp" Target="../ctrlProps/ctrlProp32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Relationship Id="rId5" Type="http://schemas.openxmlformats.org/officeDocument/2006/relationships/table" Target="../tables/table55.xml"/><Relationship Id="rId4" Type="http://schemas.openxmlformats.org/officeDocument/2006/relationships/ctrlProp" Target="../ctrlProps/ctrlProp33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Relationship Id="rId5" Type="http://schemas.openxmlformats.org/officeDocument/2006/relationships/table" Target="../tables/table56.xml"/><Relationship Id="rId4" Type="http://schemas.openxmlformats.org/officeDocument/2006/relationships/ctrlProp" Target="../ctrlProps/ctrlProp34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Relationship Id="rId5" Type="http://schemas.openxmlformats.org/officeDocument/2006/relationships/table" Target="../tables/table57.xml"/><Relationship Id="rId4" Type="http://schemas.openxmlformats.org/officeDocument/2006/relationships/ctrlProp" Target="../ctrlProps/ctrlProp35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Relationship Id="rId5" Type="http://schemas.openxmlformats.org/officeDocument/2006/relationships/table" Target="../tables/table58.xml"/><Relationship Id="rId4" Type="http://schemas.openxmlformats.org/officeDocument/2006/relationships/ctrlProp" Target="../ctrlProps/ctrlProp3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Relationship Id="rId5" Type="http://schemas.openxmlformats.org/officeDocument/2006/relationships/table" Target="../tables/table59.xml"/><Relationship Id="rId4" Type="http://schemas.openxmlformats.org/officeDocument/2006/relationships/ctrlProp" Target="../ctrlProps/ctrlProp37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Relationship Id="rId5" Type="http://schemas.openxmlformats.org/officeDocument/2006/relationships/table" Target="../tables/table60.xml"/><Relationship Id="rId4" Type="http://schemas.openxmlformats.org/officeDocument/2006/relationships/ctrlProp" Target="../ctrlProps/ctrlProp38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.v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Relationship Id="rId5" Type="http://schemas.openxmlformats.org/officeDocument/2006/relationships/table" Target="../tables/table61.xml"/><Relationship Id="rId4" Type="http://schemas.openxmlformats.org/officeDocument/2006/relationships/ctrlProp" Target="../ctrlProps/ctrlProp39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Relationship Id="rId5" Type="http://schemas.openxmlformats.org/officeDocument/2006/relationships/table" Target="../tables/table62.xml"/><Relationship Id="rId4" Type="http://schemas.openxmlformats.org/officeDocument/2006/relationships/ctrlProp" Target="../ctrlProps/ctrlProp40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.v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Relationship Id="rId5" Type="http://schemas.openxmlformats.org/officeDocument/2006/relationships/table" Target="../tables/table63.xml"/><Relationship Id="rId4" Type="http://schemas.openxmlformats.org/officeDocument/2006/relationships/ctrlProp" Target="../ctrlProps/ctrlProp41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Relationship Id="rId5" Type="http://schemas.openxmlformats.org/officeDocument/2006/relationships/table" Target="../tables/table64.xml"/><Relationship Id="rId4" Type="http://schemas.openxmlformats.org/officeDocument/2006/relationships/ctrlProp" Target="../ctrlProps/ctrlProp42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3.v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8.bin"/><Relationship Id="rId5" Type="http://schemas.openxmlformats.org/officeDocument/2006/relationships/table" Target="../tables/table65.xml"/><Relationship Id="rId4" Type="http://schemas.openxmlformats.org/officeDocument/2006/relationships/ctrlProp" Target="../ctrlProps/ctrlProp43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.v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9.bin"/><Relationship Id="rId5" Type="http://schemas.openxmlformats.org/officeDocument/2006/relationships/table" Target="../tables/table66.xml"/><Relationship Id="rId4" Type="http://schemas.openxmlformats.org/officeDocument/2006/relationships/ctrlProp" Target="../ctrlProps/ctrlProp44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.v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50.bin"/><Relationship Id="rId5" Type="http://schemas.openxmlformats.org/officeDocument/2006/relationships/table" Target="../tables/table67.xml"/><Relationship Id="rId4" Type="http://schemas.openxmlformats.org/officeDocument/2006/relationships/ctrlProp" Target="../ctrlProps/ctrlProp45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51.bin"/><Relationship Id="rId5" Type="http://schemas.openxmlformats.org/officeDocument/2006/relationships/table" Target="../tables/table68.xml"/><Relationship Id="rId4" Type="http://schemas.openxmlformats.org/officeDocument/2006/relationships/ctrlProp" Target="../ctrlProps/ctrlProp46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.v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52.bin"/><Relationship Id="rId5" Type="http://schemas.openxmlformats.org/officeDocument/2006/relationships/table" Target="../tables/table69.xml"/><Relationship Id="rId4" Type="http://schemas.openxmlformats.org/officeDocument/2006/relationships/ctrlProp" Target="../ctrlProps/ctrlProp47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.v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3.bin"/><Relationship Id="rId5" Type="http://schemas.openxmlformats.org/officeDocument/2006/relationships/table" Target="../tables/table70.xml"/><Relationship Id="rId4" Type="http://schemas.openxmlformats.org/officeDocument/2006/relationships/ctrlProp" Target="../ctrlProps/ctrlProp48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.v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4.bin"/><Relationship Id="rId5" Type="http://schemas.openxmlformats.org/officeDocument/2006/relationships/table" Target="../tables/table71.xml"/><Relationship Id="rId4" Type="http://schemas.openxmlformats.org/officeDocument/2006/relationships/ctrlProp" Target="../ctrlProps/ctrlProp49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.v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5.bin"/><Relationship Id="rId5" Type="http://schemas.openxmlformats.org/officeDocument/2006/relationships/table" Target="../tables/table72.xml"/><Relationship Id="rId4" Type="http://schemas.openxmlformats.org/officeDocument/2006/relationships/ctrlProp" Target="../ctrlProps/ctrlProp50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.v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6.bin"/><Relationship Id="rId5" Type="http://schemas.openxmlformats.org/officeDocument/2006/relationships/table" Target="../tables/table73.xml"/><Relationship Id="rId4" Type="http://schemas.openxmlformats.org/officeDocument/2006/relationships/ctrlProp" Target="../ctrlProps/ctrlProp51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7.bin"/><Relationship Id="rId5" Type="http://schemas.openxmlformats.org/officeDocument/2006/relationships/table" Target="../tables/table74.xml"/><Relationship Id="rId4" Type="http://schemas.openxmlformats.org/officeDocument/2006/relationships/ctrlProp" Target="../ctrlProps/ctrlProp52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.v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8.bin"/><Relationship Id="rId5" Type="http://schemas.openxmlformats.org/officeDocument/2006/relationships/table" Target="../tables/table75.xml"/><Relationship Id="rId4" Type="http://schemas.openxmlformats.org/officeDocument/2006/relationships/ctrlProp" Target="../ctrlProps/ctrlProp53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.v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9.bin"/><Relationship Id="rId5" Type="http://schemas.openxmlformats.org/officeDocument/2006/relationships/table" Target="../tables/table76.xml"/><Relationship Id="rId4" Type="http://schemas.openxmlformats.org/officeDocument/2006/relationships/ctrlProp" Target="../ctrlProps/ctrlProp54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60.bin"/><Relationship Id="rId5" Type="http://schemas.openxmlformats.org/officeDocument/2006/relationships/table" Target="../tables/table77.xml"/><Relationship Id="rId4" Type="http://schemas.openxmlformats.org/officeDocument/2006/relationships/ctrlProp" Target="../ctrlProps/ctrlProp55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6.v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61.bin"/><Relationship Id="rId5" Type="http://schemas.openxmlformats.org/officeDocument/2006/relationships/table" Target="../tables/table78.xml"/><Relationship Id="rId4" Type="http://schemas.openxmlformats.org/officeDocument/2006/relationships/ctrlProp" Target="../ctrlProps/ctrlProp56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7.v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62.bin"/><Relationship Id="rId5" Type="http://schemas.openxmlformats.org/officeDocument/2006/relationships/table" Target="../tables/table79.xml"/><Relationship Id="rId4" Type="http://schemas.openxmlformats.org/officeDocument/2006/relationships/ctrlProp" Target="../ctrlProps/ctrlProp57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8.vml"/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3.bin"/><Relationship Id="rId5" Type="http://schemas.openxmlformats.org/officeDocument/2006/relationships/table" Target="../tables/table80.xml"/><Relationship Id="rId4" Type="http://schemas.openxmlformats.org/officeDocument/2006/relationships/ctrlProp" Target="../ctrlProps/ctrlProp58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9.vml"/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4.bin"/><Relationship Id="rId5" Type="http://schemas.openxmlformats.org/officeDocument/2006/relationships/table" Target="../tables/table81.xml"/><Relationship Id="rId4" Type="http://schemas.openxmlformats.org/officeDocument/2006/relationships/ctrlProp" Target="../ctrlProps/ctrlProp59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0.vml"/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5.bin"/><Relationship Id="rId5" Type="http://schemas.openxmlformats.org/officeDocument/2006/relationships/table" Target="../tables/table82.xml"/><Relationship Id="rId4" Type="http://schemas.openxmlformats.org/officeDocument/2006/relationships/ctrlProp" Target="../ctrlProps/ctrlProp60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1.vml"/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6.bin"/><Relationship Id="rId5" Type="http://schemas.openxmlformats.org/officeDocument/2006/relationships/table" Target="../tables/table83.xml"/><Relationship Id="rId4" Type="http://schemas.openxmlformats.org/officeDocument/2006/relationships/ctrlProp" Target="../ctrlProps/ctrlProp61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2.vml"/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7.bin"/><Relationship Id="rId5" Type="http://schemas.openxmlformats.org/officeDocument/2006/relationships/table" Target="../tables/table84.xml"/><Relationship Id="rId4" Type="http://schemas.openxmlformats.org/officeDocument/2006/relationships/ctrlProp" Target="../ctrlProps/ctrlProp62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3.vml"/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8.bin"/><Relationship Id="rId5" Type="http://schemas.openxmlformats.org/officeDocument/2006/relationships/table" Target="../tables/table85.xml"/><Relationship Id="rId4" Type="http://schemas.openxmlformats.org/officeDocument/2006/relationships/ctrlProp" Target="../ctrlProps/ctrlProp63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4.vml"/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9.bin"/><Relationship Id="rId5" Type="http://schemas.openxmlformats.org/officeDocument/2006/relationships/table" Target="../tables/table86.xml"/><Relationship Id="rId4" Type="http://schemas.openxmlformats.org/officeDocument/2006/relationships/ctrlProp" Target="../ctrlProps/ctrlProp64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5.vml"/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70.bin"/><Relationship Id="rId5" Type="http://schemas.openxmlformats.org/officeDocument/2006/relationships/table" Target="../tables/table87.xml"/><Relationship Id="rId4" Type="http://schemas.openxmlformats.org/officeDocument/2006/relationships/ctrlProp" Target="../ctrlProps/ctrlProp6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Y60"/>
  <sheetViews>
    <sheetView zoomScale="130" zoomScaleNormal="130" workbookViewId="0">
      <selection activeCell="B27" sqref="B27"/>
    </sheetView>
  </sheetViews>
  <sheetFormatPr baseColWidth="10" defaultColWidth="9.140625" defaultRowHeight="15" x14ac:dyDescent="0.25"/>
  <cols>
    <col min="1" max="1" width="20.28515625" customWidth="1"/>
    <col min="2" max="2" width="20.140625" bestFit="1" customWidth="1"/>
    <col min="3" max="3" width="8.7109375" bestFit="1" customWidth="1"/>
    <col min="4" max="4" width="42" bestFit="1" customWidth="1"/>
    <col min="5" max="5" width="4.85546875" bestFit="1" customWidth="1"/>
    <col min="6" max="6" width="7.28515625" bestFit="1" customWidth="1"/>
    <col min="7" max="7" width="7.5703125" bestFit="1" customWidth="1"/>
    <col min="8" max="8" width="12.85546875" bestFit="1" customWidth="1"/>
    <col min="9" max="9" width="13" bestFit="1" customWidth="1"/>
    <col min="10" max="10" width="11.85546875" bestFit="1" customWidth="1"/>
    <col min="11" max="11" width="10.7109375" bestFit="1" customWidth="1"/>
    <col min="12" max="12" width="7.140625" bestFit="1" customWidth="1"/>
    <col min="13" max="13" width="7.28515625" bestFit="1" customWidth="1"/>
    <col min="14" max="14" width="10.28515625" bestFit="1" customWidth="1"/>
    <col min="15" max="15" width="10.85546875" bestFit="1" customWidth="1"/>
    <col min="16" max="16" width="7.5703125" bestFit="1" customWidth="1"/>
    <col min="17" max="17" width="7.28515625" bestFit="1" customWidth="1"/>
    <col min="18" max="18" width="8.5703125" bestFit="1" customWidth="1"/>
    <col min="19" max="19" width="8.7109375" bestFit="1" customWidth="1"/>
    <col min="20" max="20" width="8.28515625" bestFit="1" customWidth="1"/>
    <col min="21" max="21" width="9.28515625" bestFit="1" customWidth="1"/>
    <col min="23" max="23" width="10.7109375" bestFit="1" customWidth="1"/>
    <col min="24" max="24" width="8.5703125" bestFit="1" customWidth="1"/>
    <col min="25" max="25" width="8.85546875" bestFit="1" customWidth="1"/>
  </cols>
  <sheetData>
    <row r="1" spans="1:25" ht="20.25" thickBot="1" x14ac:dyDescent="0.3">
      <c r="A1" s="2" t="s">
        <v>0</v>
      </c>
      <c r="B1" s="2" t="s">
        <v>1</v>
      </c>
      <c r="C1" s="2" t="s">
        <v>2</v>
      </c>
      <c r="D1" s="2" t="s">
        <v>38</v>
      </c>
      <c r="E1" s="2" t="s">
        <v>76</v>
      </c>
      <c r="F1" s="3" t="s">
        <v>3</v>
      </c>
      <c r="G1" s="4" t="s">
        <v>4</v>
      </c>
      <c r="H1" s="4" t="s">
        <v>5</v>
      </c>
      <c r="I1" s="4" t="s">
        <v>6</v>
      </c>
      <c r="J1" s="4" t="s">
        <v>7</v>
      </c>
      <c r="K1" s="4" t="s">
        <v>8</v>
      </c>
      <c r="L1" s="4" t="s">
        <v>9</v>
      </c>
      <c r="M1" s="4" t="s">
        <v>10</v>
      </c>
      <c r="N1" s="4" t="s">
        <v>11</v>
      </c>
      <c r="O1" s="4" t="s">
        <v>12</v>
      </c>
      <c r="P1" s="4" t="s">
        <v>13</v>
      </c>
      <c r="Q1" s="4" t="s">
        <v>14</v>
      </c>
      <c r="R1" s="4" t="s">
        <v>15</v>
      </c>
      <c r="S1" s="4" t="s">
        <v>16</v>
      </c>
      <c r="T1" s="4" t="s">
        <v>17</v>
      </c>
      <c r="U1" s="4" t="s">
        <v>18</v>
      </c>
      <c r="V1" s="4" t="s">
        <v>19</v>
      </c>
      <c r="W1" s="4" t="s">
        <v>20</v>
      </c>
      <c r="X1" s="4" t="s">
        <v>21</v>
      </c>
      <c r="Y1" s="5" t="s">
        <v>22</v>
      </c>
    </row>
    <row r="2" spans="1:25" x14ac:dyDescent="0.25">
      <c r="A2" s="1" t="s">
        <v>46</v>
      </c>
      <c r="B2" s="1" t="s">
        <v>47</v>
      </c>
      <c r="C2" s="1" t="s">
        <v>9</v>
      </c>
      <c r="D2" s="1" t="str">
        <f>IF(Tabla1[[#This Row],[MATERIA PRIMA]]="","",_xlfn.CONCAT(Tabla1[[#This Row],[MATERIA PRIMA]],"_",Tabla1[[#This Row],[PROVEEDOR]],"_",Tabla1[[#This Row],[TIPO]]))</f>
        <v>BENTONITA GRIS_DIDIER HOYOS_P</v>
      </c>
      <c r="E2" s="1" t="str">
        <f>IF(Tabla1[[#This Row],[MATERIA PRIMA]]="","",IF(SUM(Tabla1[[#This Row],[C]:[Na]])&gt;0,"OK","P"))</f>
        <v>OK</v>
      </c>
      <c r="F2" s="16"/>
      <c r="G2" s="16"/>
      <c r="H2" s="16"/>
      <c r="I2" s="16"/>
      <c r="J2" s="16"/>
      <c r="K2" s="16"/>
      <c r="L2" s="16"/>
      <c r="M2" s="16">
        <v>2.4E-2</v>
      </c>
      <c r="N2" s="16">
        <v>6.2E-2</v>
      </c>
      <c r="O2" s="16">
        <v>0.04</v>
      </c>
      <c r="P2" s="16"/>
      <c r="Q2" s="16"/>
      <c r="R2" s="16"/>
      <c r="S2" s="16"/>
      <c r="T2" s="16"/>
      <c r="U2" s="16"/>
      <c r="V2" s="16"/>
      <c r="W2" s="16">
        <v>0.56899999999999995</v>
      </c>
      <c r="X2" s="16"/>
      <c r="Y2" s="16"/>
    </row>
    <row r="3" spans="1:25" x14ac:dyDescent="0.25">
      <c r="A3" s="1" t="s">
        <v>46</v>
      </c>
      <c r="B3" s="1" t="s">
        <v>100</v>
      </c>
      <c r="C3" s="1" t="s">
        <v>9</v>
      </c>
      <c r="D3" s="1" t="str">
        <f>IF(Tabla1[[#This Row],[MATERIA PRIMA]]="","",_xlfn.CONCAT(Tabla1[[#This Row],[MATERIA PRIMA]],"_",Tabla1[[#This Row],[PROVEEDOR]],"_",Tabla1[[#This Row],[TIPO]]))</f>
        <v>BENTONITA GRIS_HENRY CORONADO_P</v>
      </c>
      <c r="E3" s="1" t="str">
        <f>IF(Tabla1[[#This Row],[MATERIA PRIMA]]="","",IF(SUM(Tabla1[[#This Row],[C]:[Na]])&gt;0,"OK","P"))</f>
        <v>OK</v>
      </c>
      <c r="F3" s="16"/>
      <c r="G3" s="16"/>
      <c r="H3" s="16"/>
      <c r="I3" s="16"/>
      <c r="J3" s="16"/>
      <c r="K3" s="16"/>
      <c r="L3" s="16"/>
      <c r="M3" s="16"/>
      <c r="N3" s="16">
        <v>6.2E-2</v>
      </c>
      <c r="O3" s="16">
        <v>0.04</v>
      </c>
      <c r="P3" s="16"/>
      <c r="Q3" s="16"/>
      <c r="R3" s="16"/>
      <c r="S3" s="16"/>
      <c r="T3" s="16"/>
      <c r="U3" s="16"/>
      <c r="V3" s="16"/>
      <c r="W3" s="16">
        <v>0.56899999999999995</v>
      </c>
      <c r="X3" s="16"/>
      <c r="Y3" s="16"/>
    </row>
    <row r="4" spans="1:25" x14ac:dyDescent="0.25">
      <c r="A4" s="1" t="s">
        <v>46</v>
      </c>
      <c r="B4" s="1" t="s">
        <v>135</v>
      </c>
      <c r="C4" s="1" t="s">
        <v>9</v>
      </c>
      <c r="D4" s="1" t="str">
        <f>IF(Tabla1[[#This Row],[MATERIA PRIMA]]="","",_xlfn.CONCAT(Tabla1[[#This Row],[MATERIA PRIMA]],"_",Tabla1[[#This Row],[PROVEEDOR]],"_",Tabla1[[#This Row],[TIPO]]))</f>
        <v>BENTONITA GRIS_FERTICAUCA_P</v>
      </c>
      <c r="E4" s="1" t="str">
        <f>IF(Tabla1[[#This Row],[MATERIA PRIMA]]="","",IF(SUM(Tabla1[[#This Row],[C]:[Na]])&gt;0,"OK","P"))</f>
        <v>OK</v>
      </c>
      <c r="F4" s="17"/>
      <c r="G4" s="17"/>
      <c r="H4" s="17"/>
      <c r="I4" s="17"/>
      <c r="J4" s="17"/>
      <c r="K4" s="17"/>
      <c r="L4" s="17"/>
      <c r="M4" s="16">
        <v>2.4E-2</v>
      </c>
      <c r="N4" s="16">
        <v>6.2E-2</v>
      </c>
      <c r="O4" s="16">
        <v>0.04</v>
      </c>
      <c r="P4" s="16"/>
      <c r="Q4" s="16"/>
      <c r="R4" s="16"/>
      <c r="S4" s="16"/>
      <c r="T4" s="16"/>
      <c r="U4" s="16"/>
      <c r="V4" s="16"/>
      <c r="W4" s="16">
        <v>0.56899999999999995</v>
      </c>
      <c r="X4" s="17"/>
      <c r="Y4" s="17"/>
    </row>
    <row r="5" spans="1:25" x14ac:dyDescent="0.25">
      <c r="A5" s="1" t="s">
        <v>62</v>
      </c>
      <c r="B5" s="1" t="s">
        <v>63</v>
      </c>
      <c r="C5" s="1" t="s">
        <v>9</v>
      </c>
      <c r="D5" s="1" t="str">
        <f>IF(Tabla1[[#This Row],[MATERIA PRIMA]]="","",_xlfn.CONCAT(Tabla1[[#This Row],[MATERIA PRIMA]],"_",Tabla1[[#This Row],[PROVEEDOR]],"_",Tabla1[[#This Row],[TIPO]]))</f>
        <v>BENTONITA ROJA_MINERALES_P</v>
      </c>
      <c r="E5" s="1" t="str">
        <f>IF(Tabla1[[#This Row],[MATERIA PRIMA]]="","",IF(SUM(Tabla1[[#This Row],[C]:[Na]])&gt;0,"OK","P"))</f>
        <v>OK</v>
      </c>
      <c r="F5" s="16"/>
      <c r="G5" s="16"/>
      <c r="H5" s="16"/>
      <c r="I5" s="16"/>
      <c r="J5" s="16"/>
      <c r="K5" s="16"/>
      <c r="L5" s="16"/>
      <c r="M5" s="16"/>
      <c r="N5" s="16"/>
      <c r="O5" s="16">
        <v>6.0000000000000001E-3</v>
      </c>
      <c r="P5" s="16"/>
      <c r="Q5" s="16"/>
      <c r="R5" s="16"/>
      <c r="S5" s="16"/>
      <c r="T5" s="16"/>
      <c r="U5" s="16"/>
      <c r="V5" s="16"/>
      <c r="W5" s="16">
        <v>0.47</v>
      </c>
      <c r="X5" s="16"/>
      <c r="Y5" s="16"/>
    </row>
    <row r="6" spans="1:25" x14ac:dyDescent="0.25">
      <c r="A6" s="1" t="s">
        <v>62</v>
      </c>
      <c r="B6" s="1" t="s">
        <v>69</v>
      </c>
      <c r="C6" s="1" t="s">
        <v>9</v>
      </c>
      <c r="D6" s="1" t="str">
        <f>IF(Tabla1[[#This Row],[MATERIA PRIMA]]="","",_xlfn.CONCAT(Tabla1[[#This Row],[MATERIA PRIMA]],"_",Tabla1[[#This Row],[PROVEEDOR]],"_",Tabla1[[#This Row],[TIPO]]))</f>
        <v>BENTONITA ROJA_HYM_P</v>
      </c>
      <c r="E6" s="1" t="str">
        <f>IF(Tabla1[[#This Row],[MATERIA PRIMA]]="","",IF(SUM(Tabla1[[#This Row],[C]:[Na]])&gt;0,"OK","P"))</f>
        <v>OK</v>
      </c>
      <c r="F6" s="16"/>
      <c r="G6" s="16"/>
      <c r="H6" s="16"/>
      <c r="I6" s="16"/>
      <c r="J6" s="16"/>
      <c r="K6" s="16"/>
      <c r="L6" s="16"/>
      <c r="M6" s="16"/>
      <c r="N6" s="16"/>
      <c r="O6" s="16">
        <v>6.0000000000000001E-3</v>
      </c>
      <c r="P6" s="16"/>
      <c r="Q6" s="16"/>
      <c r="R6" s="16"/>
      <c r="S6" s="16"/>
      <c r="T6" s="16"/>
      <c r="U6" s="16"/>
      <c r="V6" s="16"/>
      <c r="W6" s="16">
        <v>0.47</v>
      </c>
      <c r="X6" s="16"/>
      <c r="Y6" s="16"/>
    </row>
    <row r="7" spans="1:25" x14ac:dyDescent="0.25">
      <c r="A7" s="1" t="s">
        <v>75</v>
      </c>
      <c r="B7" s="1" t="s">
        <v>56</v>
      </c>
      <c r="C7" s="1" t="s">
        <v>36</v>
      </c>
      <c r="D7" s="1" t="str">
        <f>IF(Tabla1[[#This Row],[MATERIA PRIMA]]="","",_xlfn.CONCAT(Tabla1[[#This Row],[MATERIA PRIMA]],"_",Tabla1[[#This Row],[PROVEEDOR]],"_",Tabla1[[#This Row],[TIPO]]))</f>
        <v>BORO G_CALFERQUIM_G</v>
      </c>
      <c r="E7" s="1" t="str">
        <f>IF(Tabla1[[#This Row],[MATERIA PRIMA]]="","",IF(SUM(Tabla1[[#This Row],[C]:[Na]])&gt;0,"OK","P"))</f>
        <v>OK</v>
      </c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>
        <v>0.1</v>
      </c>
      <c r="R7" s="16"/>
      <c r="S7" s="16"/>
      <c r="T7" s="16"/>
      <c r="U7" s="16"/>
      <c r="V7" s="16"/>
      <c r="W7" s="16"/>
      <c r="X7" s="16"/>
      <c r="Y7" s="16"/>
    </row>
    <row r="8" spans="1:25" x14ac:dyDescent="0.25">
      <c r="A8" s="1" t="s">
        <v>28</v>
      </c>
      <c r="B8" s="1" t="s">
        <v>29</v>
      </c>
      <c r="C8" s="1" t="s">
        <v>9</v>
      </c>
      <c r="D8" s="1" t="str">
        <f>IF(Tabla1[[#This Row],[MATERIA PRIMA]]="","",_xlfn.CONCAT(Tabla1[[#This Row],[MATERIA PRIMA]],"_",Tabla1[[#This Row],[PROVEEDOR]],"_",Tabla1[[#This Row],[TIPO]]))</f>
        <v>CAL DOLOMITA_BM_P</v>
      </c>
      <c r="E8" s="1" t="str">
        <f>IF(Tabla1[[#This Row],[MATERIA PRIMA]]="","",IF(SUM(Tabla1[[#This Row],[C]:[Na]])&gt;0,"OK","P"))</f>
        <v>OK</v>
      </c>
      <c r="F8" s="16"/>
      <c r="G8" s="16"/>
      <c r="H8" s="16"/>
      <c r="I8" s="16"/>
      <c r="J8" s="16"/>
      <c r="K8" s="16"/>
      <c r="L8" s="16"/>
      <c r="M8" s="16"/>
      <c r="N8" s="16">
        <v>0.34</v>
      </c>
      <c r="O8" s="16">
        <v>0.14000000000000001</v>
      </c>
      <c r="P8" s="16"/>
      <c r="Q8" s="16"/>
      <c r="R8" s="16"/>
      <c r="S8" s="16"/>
      <c r="T8" s="16"/>
      <c r="U8" s="16"/>
      <c r="V8" s="16"/>
      <c r="W8" s="16"/>
      <c r="X8" s="16"/>
      <c r="Y8" s="16"/>
    </row>
    <row r="9" spans="1:25" x14ac:dyDescent="0.25">
      <c r="A9" s="1" t="s">
        <v>131</v>
      </c>
      <c r="B9" s="1" t="s">
        <v>56</v>
      </c>
      <c r="C9" s="1" t="s">
        <v>36</v>
      </c>
      <c r="D9" s="1" t="str">
        <f>IF(Tabla1[[#This Row],[MATERIA PRIMA]]="","",_xlfn.CONCAT(Tabla1[[#This Row],[MATERIA PRIMA]],"_",Tabla1[[#This Row],[PROVEEDOR]],"_",Tabla1[[#This Row],[TIPO]]))</f>
        <v>CALFERZINC P_CALFERQUIM_G</v>
      </c>
      <c r="E9" s="1" t="str">
        <f>IF(Tabla1[[#This Row],[MATERIA PRIMA]]="","",IF(SUM(Tabla1[[#This Row],[C]:[Na]])&gt;0,"OK","P"))</f>
        <v>OK</v>
      </c>
      <c r="F9" s="17"/>
      <c r="G9" s="17"/>
      <c r="H9" s="17"/>
      <c r="I9" s="17"/>
      <c r="J9" s="17"/>
      <c r="K9" s="17"/>
      <c r="L9" s="17"/>
      <c r="M9" s="19">
        <v>0.03</v>
      </c>
      <c r="N9" s="17"/>
      <c r="O9" s="17"/>
      <c r="P9" s="19">
        <v>7.0000000000000007E-2</v>
      </c>
      <c r="Q9" s="17"/>
      <c r="R9" s="17"/>
      <c r="S9" s="17"/>
      <c r="T9" s="17"/>
      <c r="U9" s="17"/>
      <c r="V9" s="17"/>
      <c r="W9" s="17"/>
      <c r="X9" s="19">
        <v>0.21</v>
      </c>
      <c r="Y9" s="17"/>
    </row>
    <row r="10" spans="1:25" x14ac:dyDescent="0.25">
      <c r="A10" s="1" t="s">
        <v>32</v>
      </c>
      <c r="B10" s="1" t="s">
        <v>33</v>
      </c>
      <c r="C10" s="1" t="s">
        <v>9</v>
      </c>
      <c r="D10" s="1" t="str">
        <f>IF(Tabla1[[#This Row],[MATERIA PRIMA]]="","",_xlfn.CONCAT(Tabla1[[#This Row],[MATERIA PRIMA]],"_",Tabla1[[#This Row],[PROVEEDOR]],"_",Tabla1[[#This Row],[TIPO]]))</f>
        <v>CARBONATO CALCIO_AGROCALES_P</v>
      </c>
      <c r="E10" s="1" t="str">
        <f>IF(Tabla1[[#This Row],[MATERIA PRIMA]]="","",IF(SUM(Tabla1[[#This Row],[C]:[Na]])&gt;0,"OK","P"))</f>
        <v>OK</v>
      </c>
      <c r="F10" s="16"/>
      <c r="G10" s="16"/>
      <c r="H10" s="16"/>
      <c r="I10" s="16"/>
      <c r="J10" s="16"/>
      <c r="K10" s="16"/>
      <c r="L10" s="16"/>
      <c r="M10" s="16"/>
      <c r="N10" s="16">
        <v>0.44</v>
      </c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</row>
    <row r="11" spans="1:25" x14ac:dyDescent="0.25">
      <c r="A11" s="1" t="s">
        <v>32</v>
      </c>
      <c r="B11" s="1" t="s">
        <v>68</v>
      </c>
      <c r="C11" s="1" t="s">
        <v>9</v>
      </c>
      <c r="D11" s="1" t="str">
        <f>IF(Tabla1[[#This Row],[MATERIA PRIMA]]="","",_xlfn.CONCAT(Tabla1[[#This Row],[MATERIA PRIMA]],"_",Tabla1[[#This Row],[PROVEEDOR]],"_",Tabla1[[#This Row],[TIPO]]))</f>
        <v>CARBONATO CALCIO_HELVECIA_P</v>
      </c>
      <c r="E11" s="1" t="str">
        <f>IF(Tabla1[[#This Row],[MATERIA PRIMA]]="","",IF(SUM(Tabla1[[#This Row],[C]:[Na]])&gt;0,"OK","P"))</f>
        <v>OK</v>
      </c>
      <c r="F11" s="16"/>
      <c r="G11" s="16"/>
      <c r="H11" s="16"/>
      <c r="I11" s="16"/>
      <c r="J11" s="16"/>
      <c r="K11" s="16"/>
      <c r="L11" s="16"/>
      <c r="M11" s="16"/>
      <c r="N11" s="16">
        <v>0.44</v>
      </c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x14ac:dyDescent="0.25">
      <c r="A12" s="1" t="s">
        <v>125</v>
      </c>
      <c r="B12" s="1" t="s">
        <v>56</v>
      </c>
      <c r="C12" s="1" t="s">
        <v>126</v>
      </c>
      <c r="D12" s="1" t="str">
        <f>IF(Tabla1[[#This Row],[MATERIA PRIMA]]="","",_xlfn.CONCAT(Tabla1[[#This Row],[MATERIA PRIMA]],"_",Tabla1[[#This Row],[PROVEEDOR]],"_",Tabla1[[#This Row],[TIPO]]))</f>
        <v>CARBONITRO_CALFERQUIM_L</v>
      </c>
      <c r="E12" s="1" t="str">
        <f>IF(Tabla1[[#This Row],[MATERIA PRIMA]]="","",IF(SUM(Tabla1[[#This Row],[C]:[Na]])&gt;0,"OK","P"))</f>
        <v>P</v>
      </c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x14ac:dyDescent="0.25">
      <c r="A13" s="1" t="s">
        <v>54</v>
      </c>
      <c r="B13" s="1" t="s">
        <v>51</v>
      </c>
      <c r="C13" s="1" t="s">
        <v>36</v>
      </c>
      <c r="D13" s="1" t="str">
        <f>IF(Tabla1[[#This Row],[MATERIA PRIMA]]="","",_xlfn.CONCAT(Tabla1[[#This Row],[MATERIA PRIMA]],"_",Tabla1[[#This Row],[PROVEEDOR]],"_",Tabla1[[#This Row],[TIPO]]))</f>
        <v>DAP_NUTRICION PLANTAS_G</v>
      </c>
      <c r="E13" s="1" t="str">
        <f>IF(Tabla1[[#This Row],[MATERIA PRIMA]]="","",IF(SUM(Tabla1[[#This Row],[C]:[Na]])&gt;0,"OK","P"))</f>
        <v>OK</v>
      </c>
      <c r="F13" s="16"/>
      <c r="G13" s="16">
        <v>0.18</v>
      </c>
      <c r="H13" s="16">
        <v>0.18</v>
      </c>
      <c r="I13" s="16"/>
      <c r="J13" s="16"/>
      <c r="K13" s="16"/>
      <c r="L13" s="16">
        <v>0.46</v>
      </c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</row>
    <row r="14" spans="1:25" x14ac:dyDescent="0.25">
      <c r="A14" s="1" t="s">
        <v>54</v>
      </c>
      <c r="B14" s="1" t="s">
        <v>56</v>
      </c>
      <c r="C14" s="1" t="s">
        <v>36</v>
      </c>
      <c r="D14" s="1" t="str">
        <f>IF(Tabla1[[#This Row],[MATERIA PRIMA]]="","",_xlfn.CONCAT(Tabla1[[#This Row],[MATERIA PRIMA]],"_",Tabla1[[#This Row],[PROVEEDOR]],"_",Tabla1[[#This Row],[TIPO]]))</f>
        <v>DAP_CALFERQUIM_G</v>
      </c>
      <c r="E14" s="1" t="str">
        <f>IF(Tabla1[[#This Row],[MATERIA PRIMA]]="","",IF(SUM(Tabla1[[#This Row],[C]:[Na]])&gt;0,"OK","P"))</f>
        <v>OK</v>
      </c>
      <c r="F14" s="16"/>
      <c r="G14" s="16">
        <v>0.18</v>
      </c>
      <c r="H14" s="16">
        <v>0.18</v>
      </c>
      <c r="I14" s="16"/>
      <c r="J14" s="16"/>
      <c r="K14" s="16"/>
      <c r="L14" s="16">
        <v>0.46</v>
      </c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</row>
    <row r="15" spans="1:25" x14ac:dyDescent="0.25">
      <c r="A15" s="1" t="s">
        <v>54</v>
      </c>
      <c r="B15" s="1" t="s">
        <v>65</v>
      </c>
      <c r="C15" s="1" t="s">
        <v>36</v>
      </c>
      <c r="D15" s="1" t="str">
        <f>IF(Tabla1[[#This Row],[MATERIA PRIMA]]="","",_xlfn.CONCAT(Tabla1[[#This Row],[MATERIA PRIMA]],"_",Tabla1[[#This Row],[PROVEEDOR]],"_",Tabla1[[#This Row],[TIPO]]))</f>
        <v>DAP_DISAN_G</v>
      </c>
      <c r="E15" s="1" t="str">
        <f>IF(Tabla1[[#This Row],[MATERIA PRIMA]]="","",IF(SUM(Tabla1[[#This Row],[C]:[Na]])&gt;0,"OK","P"))</f>
        <v>OK</v>
      </c>
      <c r="F15" s="16"/>
      <c r="G15" s="16">
        <v>0.18</v>
      </c>
      <c r="H15" s="16">
        <v>0.18</v>
      </c>
      <c r="I15" s="16"/>
      <c r="J15" s="16"/>
      <c r="K15" s="16"/>
      <c r="L15" s="16">
        <v>0.46</v>
      </c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</row>
    <row r="16" spans="1:25" x14ac:dyDescent="0.25">
      <c r="A16" s="1" t="s">
        <v>54</v>
      </c>
      <c r="B16" s="1" t="s">
        <v>163</v>
      </c>
      <c r="C16" s="1" t="s">
        <v>36</v>
      </c>
      <c r="D16" s="1" t="str">
        <f>IF(Tabla1[[#This Row],[MATERIA PRIMA]]="","",_xlfn.CONCAT(Tabla1[[#This Row],[MATERIA PRIMA]],"_",Tabla1[[#This Row],[PROVEEDOR]],"_",Tabla1[[#This Row],[TIPO]]))</f>
        <v>DAP_CIAMSA_G</v>
      </c>
      <c r="E16" s="1" t="str">
        <f>IF(Tabla1[[#This Row],[MATERIA PRIMA]]="","",IF(SUM(Tabla1[[#This Row],[C]:[Na]])&gt;0,"OK","P"))</f>
        <v>OK</v>
      </c>
      <c r="F16" s="17"/>
      <c r="G16" s="16">
        <v>0.18</v>
      </c>
      <c r="H16" s="16">
        <v>0.18</v>
      </c>
      <c r="I16" s="16"/>
      <c r="J16" s="16"/>
      <c r="K16" s="16"/>
      <c r="L16" s="16">
        <v>0.46</v>
      </c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</row>
    <row r="17" spans="1:25" x14ac:dyDescent="0.25">
      <c r="A17" s="1" t="s">
        <v>54</v>
      </c>
      <c r="B17" s="1" t="s">
        <v>66</v>
      </c>
      <c r="C17" s="1" t="s">
        <v>36</v>
      </c>
      <c r="D17" s="20" t="str">
        <f>IF(Tabla1[[#This Row],[MATERIA PRIMA]]="","",_xlfn.CONCAT(Tabla1[[#This Row],[MATERIA PRIMA]],"_",Tabla1[[#This Row],[PROVEEDOR]],"_",Tabla1[[#This Row],[TIPO]]))</f>
        <v>DAP_EVOAGRO_G</v>
      </c>
      <c r="E17" s="20" t="str">
        <f>IF(Tabla1[[#This Row],[MATERIA PRIMA]]="","",IF(SUM(Tabla1[[#This Row],[C]:[Na]])&gt;0,"OK","P"))</f>
        <v>OK</v>
      </c>
      <c r="F17" s="17"/>
      <c r="G17" s="19">
        <v>0.18</v>
      </c>
      <c r="H17" s="17"/>
      <c r="I17" s="17"/>
      <c r="J17" s="17"/>
      <c r="K17" s="17"/>
      <c r="L17" s="19">
        <v>0.46</v>
      </c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</row>
    <row r="18" spans="1:25" x14ac:dyDescent="0.25">
      <c r="A18" s="1" t="s">
        <v>72</v>
      </c>
      <c r="B18" s="1" t="s">
        <v>56</v>
      </c>
      <c r="C18" s="1" t="s">
        <v>9</v>
      </c>
      <c r="D18" s="1" t="str">
        <f>IF(Tabla1[[#This Row],[MATERIA PRIMA]]="","",_xlfn.CONCAT(Tabla1[[#This Row],[MATERIA PRIMA]],"_",Tabla1[[#This Row],[PROVEEDOR]],"_",Tabla1[[#This Row],[TIPO]]))</f>
        <v>FERTIMENORES_CALFERQUIM_P</v>
      </c>
      <c r="E18" s="1" t="str">
        <f>IF(Tabla1[[#This Row],[MATERIA PRIMA]]="","",IF(SUM(Tabla1[[#This Row],[C]:[Na]])&gt;0,"OK","P"))</f>
        <v>OK</v>
      </c>
      <c r="F18" s="16"/>
      <c r="G18" s="16"/>
      <c r="H18" s="16"/>
      <c r="I18" s="16"/>
      <c r="J18" s="16"/>
      <c r="K18" s="16"/>
      <c r="L18" s="16">
        <v>0.05</v>
      </c>
      <c r="M18" s="16"/>
      <c r="N18" s="16">
        <v>0.13</v>
      </c>
      <c r="O18" s="16">
        <v>0.06</v>
      </c>
      <c r="P18" s="16">
        <v>0.05</v>
      </c>
      <c r="Q18" s="16">
        <v>0.01</v>
      </c>
      <c r="R18" s="16">
        <v>5.0000000000000001E-3</v>
      </c>
      <c r="S18" s="16"/>
      <c r="T18" s="16"/>
      <c r="U18" s="16"/>
      <c r="V18" s="16"/>
      <c r="W18" s="16"/>
      <c r="X18" s="18">
        <v>2.5000000000000001E-2</v>
      </c>
      <c r="Y18" s="16"/>
    </row>
    <row r="19" spans="1:25" x14ac:dyDescent="0.25">
      <c r="A19" s="1" t="s">
        <v>52</v>
      </c>
      <c r="B19" s="1" t="s">
        <v>53</v>
      </c>
      <c r="C19" s="1" t="s">
        <v>36</v>
      </c>
      <c r="D19" s="1" t="str">
        <f>IF(Tabla1[[#This Row],[MATERIA PRIMA]]="","",_xlfn.CONCAT(Tabla1[[#This Row],[MATERIA PRIMA]],"_",Tabla1[[#This Row],[PROVEEDOR]],"_",Tabla1[[#This Row],[TIPO]]))</f>
        <v>KCL_SQM_G</v>
      </c>
      <c r="E19" s="1" t="str">
        <f>IF(Tabla1[[#This Row],[MATERIA PRIMA]]="","",IF(SUM(Tabla1[[#This Row],[C]:[Na]])&gt;0,"OK","P"))</f>
        <v>OK</v>
      </c>
      <c r="F19" s="16"/>
      <c r="G19" s="16"/>
      <c r="H19" s="16"/>
      <c r="I19" s="16"/>
      <c r="J19" s="16"/>
      <c r="K19" s="16"/>
      <c r="L19" s="16"/>
      <c r="M19" s="16">
        <v>0.6</v>
      </c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5">
      <c r="A20" s="1" t="s">
        <v>52</v>
      </c>
      <c r="B20" s="1" t="s">
        <v>51</v>
      </c>
      <c r="C20" s="1" t="s">
        <v>36</v>
      </c>
      <c r="D20" s="1" t="str">
        <f>IF(Tabla1[[#This Row],[MATERIA PRIMA]]="","",_xlfn.CONCAT(Tabla1[[#This Row],[MATERIA PRIMA]],"_",Tabla1[[#This Row],[PROVEEDOR]],"_",Tabla1[[#This Row],[TIPO]]))</f>
        <v>KCL_NUTRICION PLANTAS_G</v>
      </c>
      <c r="E20" s="1" t="str">
        <f>IF(Tabla1[[#This Row],[MATERIA PRIMA]]="","",IF(SUM(Tabla1[[#This Row],[C]:[Na]])&gt;0,"OK","P"))</f>
        <v>OK</v>
      </c>
      <c r="F20" s="16"/>
      <c r="G20" s="16"/>
      <c r="H20" s="16"/>
      <c r="I20" s="16"/>
      <c r="J20" s="16"/>
      <c r="K20" s="16"/>
      <c r="L20" s="16"/>
      <c r="M20" s="16">
        <v>0.6</v>
      </c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</row>
    <row r="21" spans="1:25" x14ac:dyDescent="0.25">
      <c r="A21" s="1" t="s">
        <v>52</v>
      </c>
      <c r="B21" s="1" t="s">
        <v>66</v>
      </c>
      <c r="C21" s="1" t="s">
        <v>36</v>
      </c>
      <c r="D21" s="1" t="str">
        <f>IF(Tabla1[[#This Row],[MATERIA PRIMA]]="","",_xlfn.CONCAT(Tabla1[[#This Row],[MATERIA PRIMA]],"_",Tabla1[[#This Row],[PROVEEDOR]],"_",Tabla1[[#This Row],[TIPO]]))</f>
        <v>KCL_EVOAGRO_G</v>
      </c>
      <c r="E21" s="1" t="str">
        <f>IF(Tabla1[[#This Row],[MATERIA PRIMA]]="","",IF(SUM(Tabla1[[#This Row],[C]:[Na]])&gt;0,"OK","P"))</f>
        <v>OK</v>
      </c>
      <c r="F21" s="17"/>
      <c r="G21" s="17"/>
      <c r="H21" s="17"/>
      <c r="I21" s="17"/>
      <c r="J21" s="17"/>
      <c r="K21" s="17"/>
      <c r="L21" s="17"/>
      <c r="M21" s="19">
        <v>0.6</v>
      </c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</row>
    <row r="22" spans="1:25" x14ac:dyDescent="0.25">
      <c r="A22" s="1" t="s">
        <v>111</v>
      </c>
      <c r="B22" s="1" t="s">
        <v>65</v>
      </c>
      <c r="C22" s="1" t="s">
        <v>9</v>
      </c>
      <c r="D22" s="1" t="str">
        <f>IF(Tabla1[[#This Row],[MATERIA PRIMA]]="","",_xlfn.CONCAT(Tabla1[[#This Row],[MATERIA PRIMA]],"_",Tabla1[[#This Row],[PROVEEDOR]],"_",Tabla1[[#This Row],[TIPO]]))</f>
        <v>KCL STD_DISAN_P</v>
      </c>
      <c r="E22" s="1" t="str">
        <f>IF(Tabla1[[#This Row],[MATERIA PRIMA]]="","",IF(SUM(Tabla1[[#This Row],[C]:[Na]])&gt;0,"OK","P"))</f>
        <v>OK</v>
      </c>
      <c r="F22" s="16"/>
      <c r="G22" s="16"/>
      <c r="H22" s="16"/>
      <c r="I22" s="16"/>
      <c r="J22" s="16"/>
      <c r="K22" s="16"/>
      <c r="L22" s="16"/>
      <c r="M22" s="16">
        <v>0.6</v>
      </c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</row>
    <row r="23" spans="1:25" x14ac:dyDescent="0.25">
      <c r="A23" s="1" t="s">
        <v>26</v>
      </c>
      <c r="B23" s="1" t="s">
        <v>27</v>
      </c>
      <c r="C23" s="1" t="s">
        <v>9</v>
      </c>
      <c r="D23" s="1" t="str">
        <f>IF(Tabla1[[#This Row],[MATERIA PRIMA]]="","",_xlfn.CONCAT(Tabla1[[#This Row],[MATERIA PRIMA]],"_",Tabla1[[#This Row],[PROVEEDOR]],"_",Tabla1[[#This Row],[TIPO]]))</f>
        <v>KIESERITA_MANUCHAR_P</v>
      </c>
      <c r="E23" s="1" t="str">
        <f>IF(Tabla1[[#This Row],[MATERIA PRIMA]]="","",IF(SUM(Tabla1[[#This Row],[C]:[Na]])&gt;0,"OK","P"))</f>
        <v>OK</v>
      </c>
      <c r="F23" s="16"/>
      <c r="G23" s="16"/>
      <c r="H23" s="16"/>
      <c r="I23" s="16"/>
      <c r="J23" s="16"/>
      <c r="K23" s="16"/>
      <c r="L23" s="16"/>
      <c r="M23" s="16"/>
      <c r="N23" s="16"/>
      <c r="O23" s="16">
        <v>0.25</v>
      </c>
      <c r="P23" s="16">
        <v>0.2</v>
      </c>
      <c r="Q23" s="16"/>
      <c r="R23" s="16"/>
      <c r="S23" s="16"/>
      <c r="T23" s="16"/>
      <c r="U23" s="16"/>
      <c r="V23" s="16"/>
      <c r="W23" s="16"/>
      <c r="X23" s="16"/>
      <c r="Y23" s="16"/>
    </row>
    <row r="24" spans="1:25" x14ac:dyDescent="0.25">
      <c r="A24" s="1" t="s">
        <v>67</v>
      </c>
      <c r="B24" s="1" t="s">
        <v>49</v>
      </c>
      <c r="C24" s="1" t="s">
        <v>9</v>
      </c>
      <c r="D24" s="1" t="str">
        <f>IF(Tabla1[[#This Row],[MATERIA PRIMA]]="","",_xlfn.CONCAT(Tabla1[[#This Row],[MATERIA PRIMA]],"_",Tabla1[[#This Row],[PROVEEDOR]],"_",Tabla1[[#This Row],[TIPO]]))</f>
        <v>MAP_PRECISAGRO_P</v>
      </c>
      <c r="E24" s="1" t="str">
        <f>IF(Tabla1[[#This Row],[MATERIA PRIMA]]="","",IF(SUM(Tabla1[[#This Row],[C]:[Na]])&gt;0,"OK","P"))</f>
        <v>OK</v>
      </c>
      <c r="F24" s="16"/>
      <c r="G24" s="16">
        <v>0.12</v>
      </c>
      <c r="H24" s="16">
        <v>0.12</v>
      </c>
      <c r="I24" s="16"/>
      <c r="J24" s="16"/>
      <c r="K24" s="16"/>
      <c r="L24" s="16">
        <v>0.52</v>
      </c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</row>
    <row r="25" spans="1:25" x14ac:dyDescent="0.25">
      <c r="A25" s="1" t="s">
        <v>67</v>
      </c>
      <c r="B25" s="1" t="s">
        <v>51</v>
      </c>
      <c r="C25" s="1" t="s">
        <v>36</v>
      </c>
      <c r="D25" s="1" t="str">
        <f>IF(Tabla1[[#This Row],[MATERIA PRIMA]]="","",_xlfn.CONCAT(Tabla1[[#This Row],[MATERIA PRIMA]],"_",Tabla1[[#This Row],[PROVEEDOR]],"_",Tabla1[[#This Row],[TIPO]]))</f>
        <v>MAP_NUTRICION PLANTAS_G</v>
      </c>
      <c r="E25" s="1" t="str">
        <f>IF(Tabla1[[#This Row],[MATERIA PRIMA]]="","",IF(SUM(Tabla1[[#This Row],[C]:[Na]])&gt;0,"OK","P"))</f>
        <v>OK</v>
      </c>
      <c r="F25" s="16"/>
      <c r="G25" s="16">
        <v>0.11</v>
      </c>
      <c r="H25" s="16">
        <v>0.11</v>
      </c>
      <c r="I25" s="16"/>
      <c r="J25" s="16"/>
      <c r="K25" s="16"/>
      <c r="L25" s="16">
        <v>0.52</v>
      </c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</row>
    <row r="26" spans="1:25" x14ac:dyDescent="0.25">
      <c r="A26" s="1" t="s">
        <v>67</v>
      </c>
      <c r="B26" s="1" t="s">
        <v>53</v>
      </c>
      <c r="C26" s="1" t="s">
        <v>9</v>
      </c>
      <c r="D26" s="1" t="str">
        <f>IF(Tabla1[[#This Row],[MATERIA PRIMA]]="","",_xlfn.CONCAT(Tabla1[[#This Row],[MATERIA PRIMA]],"_",Tabla1[[#This Row],[PROVEEDOR]],"_",Tabla1[[#This Row],[TIPO]]))</f>
        <v>MAP_SQM_P</v>
      </c>
      <c r="E26" s="1" t="str">
        <f>IF(Tabla1[[#This Row],[MATERIA PRIMA]]="","",IF(SUM(Tabla1[[#This Row],[C]:[Na]])&gt;0,"OK","P"))</f>
        <v>OK</v>
      </c>
      <c r="F26" s="16"/>
      <c r="G26" s="16">
        <v>0.12</v>
      </c>
      <c r="H26" s="16">
        <v>0.12</v>
      </c>
      <c r="I26" s="16"/>
      <c r="J26" s="16"/>
      <c r="K26" s="16"/>
      <c r="L26" s="16">
        <v>0.61</v>
      </c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</row>
    <row r="27" spans="1:25" x14ac:dyDescent="0.25">
      <c r="A27" s="1" t="s">
        <v>67</v>
      </c>
      <c r="B27" s="1" t="s">
        <v>163</v>
      </c>
      <c r="C27" s="1" t="s">
        <v>36</v>
      </c>
      <c r="D27" s="20" t="str">
        <f>IF(Tabla1[[#This Row],[MATERIA PRIMA]]="","",_xlfn.CONCAT(Tabla1[[#This Row],[MATERIA PRIMA]],"_",Tabla1[[#This Row],[PROVEEDOR]],"_",Tabla1[[#This Row],[TIPO]]))</f>
        <v>MAP_CIAMSA_G</v>
      </c>
      <c r="E27" s="20" t="str">
        <f>IF(Tabla1[[#This Row],[MATERIA PRIMA]]="","",IF(SUM(Tabla1[[#This Row],[C]:[Na]])&gt;0,"OK","P"))</f>
        <v>OK</v>
      </c>
      <c r="F27" s="17"/>
      <c r="G27" s="19">
        <v>0.11</v>
      </c>
      <c r="H27" s="19">
        <v>0.11</v>
      </c>
      <c r="I27" s="17"/>
      <c r="J27" s="17"/>
      <c r="K27" s="17"/>
      <c r="L27" s="19">
        <v>0.52</v>
      </c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</row>
    <row r="28" spans="1:25" x14ac:dyDescent="0.25">
      <c r="A28" s="1" t="s">
        <v>67</v>
      </c>
      <c r="B28" s="1" t="s">
        <v>49</v>
      </c>
      <c r="C28" s="1" t="s">
        <v>36</v>
      </c>
      <c r="D28" s="1" t="str">
        <f>IF(Tabla1[[#This Row],[MATERIA PRIMA]]="","",_xlfn.CONCAT(Tabla1[[#This Row],[MATERIA PRIMA]],"_",Tabla1[[#This Row],[PROVEEDOR]],"_",Tabla1[[#This Row],[TIPO]]))</f>
        <v>MAP_PRECISAGRO_G</v>
      </c>
      <c r="E28" s="1" t="str">
        <f>IF(Tabla1[[#This Row],[MATERIA PRIMA]]="","",IF(SUM(Tabla1[[#This Row],[C]:[Na]])&gt;0,"OK","P"))</f>
        <v>OK</v>
      </c>
      <c r="F28" s="17"/>
      <c r="G28" s="19">
        <v>0.1</v>
      </c>
      <c r="H28" s="19">
        <v>0.1</v>
      </c>
      <c r="I28" s="17"/>
      <c r="J28" s="17"/>
      <c r="K28" s="17"/>
      <c r="L28" s="19">
        <v>0.5</v>
      </c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</row>
    <row r="29" spans="1:25" x14ac:dyDescent="0.25">
      <c r="A29" s="1" t="s">
        <v>67</v>
      </c>
      <c r="B29" s="1" t="s">
        <v>251</v>
      </c>
      <c r="C29" s="1" t="s">
        <v>36</v>
      </c>
      <c r="D29" s="20" t="str">
        <f>IF(Tabla1[[#This Row],[MATERIA PRIMA]]="","",_xlfn.CONCAT(Tabla1[[#This Row],[MATERIA PRIMA]],"_",Tabla1[[#This Row],[PROVEEDOR]],"_",Tabla1[[#This Row],[TIPO]]))</f>
        <v>MAP_NITROFERT_G</v>
      </c>
      <c r="E29" s="20" t="str">
        <f>IF(Tabla1[[#This Row],[MATERIA PRIMA]]="","",IF(SUM(Tabla1[[#This Row],[C]:[Na]])&gt;0,"OK","P"))</f>
        <v>OK</v>
      </c>
      <c r="F29" s="17"/>
      <c r="G29" s="19">
        <v>0.11</v>
      </c>
      <c r="H29" s="19">
        <v>0.11</v>
      </c>
      <c r="I29" s="17"/>
      <c r="J29" s="17"/>
      <c r="K29" s="17"/>
      <c r="L29" s="19">
        <v>0.52</v>
      </c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</row>
    <row r="30" spans="1:25" x14ac:dyDescent="0.25">
      <c r="A30" s="1" t="s">
        <v>253</v>
      </c>
      <c r="B30" s="1" t="s">
        <v>56</v>
      </c>
      <c r="C30" s="1" t="s">
        <v>36</v>
      </c>
      <c r="D30" s="20" t="str">
        <f>IF(Tabla1[[#This Row],[MATERIA PRIMA]]="","",_xlfn.CONCAT(Tabla1[[#This Row],[MATERIA PRIMA]],"_",Tabla1[[#This Row],[PROVEEDOR]],"_",Tabla1[[#This Row],[TIPO]]))</f>
        <v>MF 23-3-20_CALFERQUIM_G</v>
      </c>
      <c r="E30" s="20" t="str">
        <f>IF(Tabla1[[#This Row],[MATERIA PRIMA]]="","",IF(SUM(Tabla1[[#This Row],[C]:[Na]])&gt;0,"OK","P"))</f>
        <v>OK</v>
      </c>
      <c r="F30" s="17"/>
      <c r="G30" s="33">
        <v>0.23</v>
      </c>
      <c r="H30" s="17"/>
      <c r="I30" s="17"/>
      <c r="J30" s="17"/>
      <c r="K30" s="17"/>
      <c r="L30" s="33">
        <v>0.03</v>
      </c>
      <c r="M30" s="33">
        <v>0.2</v>
      </c>
      <c r="N30" s="33">
        <v>3.3000000000000002E-2</v>
      </c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</row>
    <row r="31" spans="1:25" x14ac:dyDescent="0.25">
      <c r="A31" s="1" t="s">
        <v>74</v>
      </c>
      <c r="B31" s="1" t="s">
        <v>56</v>
      </c>
      <c r="C31" s="1" t="s">
        <v>36</v>
      </c>
      <c r="D31" s="1" t="str">
        <f>IF(Tabla1[[#This Row],[MATERIA PRIMA]]="","",_xlfn.CONCAT(Tabla1[[#This Row],[MATERIA PRIMA]],"_",Tabla1[[#This Row],[PROVEEDOR]],"_",Tabla1[[#This Row],[TIPO]]))</f>
        <v>MF-17-6-18-2_CALFERQUIM_G</v>
      </c>
      <c r="E31" s="1" t="str">
        <f>IF(Tabla1[[#This Row],[MATERIA PRIMA]]="","",IF(SUM(Tabla1[[#This Row],[C]:[Na]])&gt;0,"OK","P"))</f>
        <v>OK</v>
      </c>
      <c r="F31" s="16"/>
      <c r="G31" s="16">
        <v>0.17</v>
      </c>
      <c r="H31" s="16"/>
      <c r="I31" s="16"/>
      <c r="J31" s="16"/>
      <c r="K31" s="16"/>
      <c r="L31" s="16">
        <v>0.06</v>
      </c>
      <c r="M31" s="16">
        <v>0.18</v>
      </c>
      <c r="N31" s="16"/>
      <c r="O31" s="16"/>
      <c r="P31" s="16">
        <v>0.02</v>
      </c>
      <c r="Q31" s="16"/>
      <c r="R31" s="16"/>
      <c r="S31" s="16"/>
      <c r="T31" s="16"/>
      <c r="U31" s="16"/>
      <c r="V31" s="16"/>
      <c r="W31" s="16"/>
      <c r="X31" s="16"/>
      <c r="Y31" s="16"/>
    </row>
    <row r="32" spans="1:25" x14ac:dyDescent="0.25">
      <c r="A32" s="1" t="s">
        <v>193</v>
      </c>
      <c r="B32" s="1" t="s">
        <v>56</v>
      </c>
      <c r="C32" s="1" t="s">
        <v>36</v>
      </c>
      <c r="D32" s="20" t="str">
        <f>IF(Tabla1[[#This Row],[MATERIA PRIMA]]="","",_xlfn.CONCAT(Tabla1[[#This Row],[MATERIA PRIMA]],"_",Tabla1[[#This Row],[PROVEEDOR]],"_",Tabla1[[#This Row],[TIPO]]))</f>
        <v>MF-23-3-20-4Ca-3Si_CALFERQUIM_G</v>
      </c>
      <c r="E32" s="20" t="str">
        <f>IF(Tabla1[[#This Row],[MATERIA PRIMA]]="","",IF(SUM(Tabla1[[#This Row],[C]:[Na]])&gt;0,"OK","P"))</f>
        <v>OK</v>
      </c>
      <c r="F32" s="17"/>
      <c r="G32" s="19">
        <v>0.23</v>
      </c>
      <c r="H32" s="17"/>
      <c r="I32" s="17"/>
      <c r="J32" s="17"/>
      <c r="K32" s="17"/>
      <c r="L32" s="19">
        <v>0.03</v>
      </c>
      <c r="M32" s="19">
        <v>0.2</v>
      </c>
      <c r="N32" s="19">
        <v>0.04</v>
      </c>
      <c r="O32" s="17"/>
      <c r="P32" s="17"/>
      <c r="Q32" s="17"/>
      <c r="R32" s="17"/>
      <c r="S32" s="17"/>
      <c r="T32" s="17"/>
      <c r="U32" s="17"/>
      <c r="V32" s="17"/>
      <c r="W32" s="19">
        <v>0.03</v>
      </c>
      <c r="X32" s="17"/>
      <c r="Y32" s="17"/>
    </row>
    <row r="33" spans="1:25" x14ac:dyDescent="0.25">
      <c r="A33" s="1" t="s">
        <v>244</v>
      </c>
      <c r="B33" s="1" t="s">
        <v>56</v>
      </c>
      <c r="C33" s="1" t="s">
        <v>36</v>
      </c>
      <c r="D33" s="20" t="str">
        <f>IF(Tabla1[[#This Row],[MATERIA PRIMA]]="","",_xlfn.CONCAT(Tabla1[[#This Row],[MATERIA PRIMA]],"_",Tabla1[[#This Row],[PROVEEDOR]],"_",Tabla1[[#This Row],[TIPO]]))</f>
        <v>MICRON C_CALFERQUIM_G</v>
      </c>
      <c r="E33" s="20" t="str">
        <f>IF(Tabla1[[#This Row],[MATERIA PRIMA]]="","",IF(SUM(Tabla1[[#This Row],[C]:[Na]])&gt;0,"OK","P"))</f>
        <v>OK</v>
      </c>
      <c r="F33" s="17"/>
      <c r="G33" s="19">
        <v>0.46</v>
      </c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</row>
    <row r="34" spans="1:25" x14ac:dyDescent="0.25">
      <c r="A34" s="1" t="s">
        <v>223</v>
      </c>
      <c r="B34" s="1" t="s">
        <v>56</v>
      </c>
      <c r="C34" s="1" t="s">
        <v>36</v>
      </c>
      <c r="D34" s="20" t="str">
        <f>IF(Tabla1[[#This Row],[MATERIA PRIMA]]="","",_xlfn.CONCAT(Tabla1[[#This Row],[MATERIA PRIMA]],"_",Tabla1[[#This Row],[PROVEEDOR]],"_",Tabla1[[#This Row],[TIPO]]))</f>
        <v>MICRON CS_CALFERQUIM_G</v>
      </c>
      <c r="E34" s="20" t="str">
        <f>IF(Tabla1[[#This Row],[MATERIA PRIMA]]="","",IF(SUM(Tabla1[[#This Row],[C]:[Na]])&gt;0,"OK","P"))</f>
        <v>OK</v>
      </c>
      <c r="F34" s="17"/>
      <c r="G34" s="19">
        <v>0.4</v>
      </c>
      <c r="H34" s="17"/>
      <c r="I34" s="17"/>
      <c r="J34" s="17"/>
      <c r="K34" s="19">
        <v>0.4</v>
      </c>
      <c r="L34" s="17"/>
      <c r="M34" s="17"/>
      <c r="N34" s="17"/>
      <c r="O34" s="17"/>
      <c r="P34" s="19">
        <v>0.06</v>
      </c>
      <c r="Q34" s="17"/>
      <c r="R34" s="17"/>
      <c r="S34" s="17"/>
      <c r="T34" s="17"/>
      <c r="U34" s="17"/>
      <c r="V34" s="17"/>
      <c r="W34" s="17"/>
      <c r="X34" s="17"/>
      <c r="Y34" s="17"/>
    </row>
    <row r="35" spans="1:25" x14ac:dyDescent="0.25">
      <c r="A35" s="1" t="s">
        <v>77</v>
      </c>
      <c r="B35" s="1" t="s">
        <v>49</v>
      </c>
      <c r="C35" s="1" t="s">
        <v>3</v>
      </c>
      <c r="D35" s="1" t="str">
        <f>IF(Tabla1[[#This Row],[MATERIA PRIMA]]="","",_xlfn.CONCAT(Tabla1[[#This Row],[MATERIA PRIMA]],"_",Tabla1[[#This Row],[PROVEEDOR]],"_",Tabla1[[#This Row],[TIPO]]))</f>
        <v>MKP_PRECISAGRO_C</v>
      </c>
      <c r="E35" s="1" t="str">
        <f>IF(Tabla1[[#This Row],[MATERIA PRIMA]]="","",IF(SUM(Tabla1[[#This Row],[C]:[Na]])&gt;0,"OK","P"))</f>
        <v>OK</v>
      </c>
      <c r="F35" s="16"/>
      <c r="G35" s="16"/>
      <c r="H35" s="16"/>
      <c r="I35" s="16"/>
      <c r="J35" s="16"/>
      <c r="K35" s="16"/>
      <c r="L35" s="16">
        <v>0.52</v>
      </c>
      <c r="M35" s="16">
        <v>0.34</v>
      </c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</row>
    <row r="36" spans="1:25" x14ac:dyDescent="0.25">
      <c r="A36" s="1" t="s">
        <v>34</v>
      </c>
      <c r="B36" s="1" t="s">
        <v>56</v>
      </c>
      <c r="C36" s="1" t="s">
        <v>36</v>
      </c>
      <c r="D36" s="1" t="str">
        <f>IF(Tabla1[[#This Row],[MATERIA PRIMA]]="","",_xlfn.CONCAT(Tabla1[[#This Row],[MATERIA PRIMA]],"_",Tabla1[[#This Row],[PROVEEDOR]],"_",Tabla1[[#This Row],[TIPO]]))</f>
        <v>NUCLEO 4_CALFERQUIM_G</v>
      </c>
      <c r="E36" s="1" t="str">
        <f>IF(Tabla1[[#This Row],[MATERIA PRIMA]]="","",IF(SUM(Tabla1[[#This Row],[C]:[Na]])&gt;0,"OK","P"))</f>
        <v>OK</v>
      </c>
      <c r="F36" s="16"/>
      <c r="G36" s="16"/>
      <c r="H36" s="16"/>
      <c r="I36" s="16"/>
      <c r="J36" s="16"/>
      <c r="K36" s="16"/>
      <c r="L36" s="16"/>
      <c r="M36" s="16"/>
      <c r="N36" s="16">
        <v>0.18</v>
      </c>
      <c r="O36" s="16">
        <v>0.18</v>
      </c>
      <c r="P36" s="16">
        <v>0.04</v>
      </c>
      <c r="Q36" s="16"/>
      <c r="R36" s="16"/>
      <c r="S36" s="16"/>
      <c r="T36" s="16"/>
      <c r="U36" s="16"/>
      <c r="V36" s="16"/>
      <c r="W36" s="16">
        <v>0.14000000000000001</v>
      </c>
      <c r="X36" s="16"/>
      <c r="Y36" s="16"/>
    </row>
    <row r="37" spans="1:25" x14ac:dyDescent="0.25">
      <c r="A37" s="1" t="s">
        <v>184</v>
      </c>
      <c r="B37" s="1" t="s">
        <v>185</v>
      </c>
      <c r="C37" s="1" t="s">
        <v>36</v>
      </c>
      <c r="D37" s="1" t="str">
        <f>IF(Tabla1[[#This Row],[MATERIA PRIMA]]="","",_xlfn.CONCAT(Tabla1[[#This Row],[MATERIA PRIMA]],"_",Tabla1[[#This Row],[PROVEEDOR]],"_",Tabla1[[#This Row],[TIPO]]))</f>
        <v>NUCLEO HIERRO_CAMPOFERT_G</v>
      </c>
      <c r="E37" s="1" t="str">
        <f>IF(Tabla1[[#This Row],[MATERIA PRIMA]]="","",IF(SUM(Tabla1[[#This Row],[C]:[Na]])&gt;0,"OK","P"))</f>
        <v>P</v>
      </c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</row>
    <row r="38" spans="1:25" x14ac:dyDescent="0.25">
      <c r="A38" s="1" t="s">
        <v>107</v>
      </c>
      <c r="B38" s="1" t="s">
        <v>108</v>
      </c>
      <c r="C38" s="1" t="s">
        <v>9</v>
      </c>
      <c r="D38" s="1" t="str">
        <f>IF(Tabla1[[#This Row],[MATERIA PRIMA]]="","",_xlfn.CONCAT(Tabla1[[#This Row],[MATERIA PRIMA]],"_",Tabla1[[#This Row],[PROVEEDOR]],"_",Tabla1[[#This Row],[TIPO]]))</f>
        <v>OXIDO MAGNESIO_ATEQUIMICOS_P</v>
      </c>
      <c r="E38" s="1" t="str">
        <f>IF(Tabla1[[#This Row],[MATERIA PRIMA]]="","",IF(SUM(Tabla1[[#This Row],[C]:[Na]])&gt;0,"OK","P"))</f>
        <v>OK</v>
      </c>
      <c r="F38" s="16"/>
      <c r="G38" s="16"/>
      <c r="H38" s="16"/>
      <c r="I38" s="16"/>
      <c r="J38" s="16"/>
      <c r="K38" s="16"/>
      <c r="L38" s="16"/>
      <c r="M38" s="16"/>
      <c r="N38" s="16">
        <v>0.03</v>
      </c>
      <c r="O38" s="16">
        <v>0.9</v>
      </c>
      <c r="P38" s="16"/>
      <c r="Q38" s="16"/>
      <c r="R38" s="16"/>
      <c r="S38" s="16"/>
      <c r="T38" s="16"/>
      <c r="U38" s="16"/>
      <c r="V38" s="16"/>
      <c r="W38" s="16">
        <v>0.05</v>
      </c>
      <c r="X38" s="16"/>
      <c r="Y38" s="16"/>
    </row>
    <row r="39" spans="1:25" x14ac:dyDescent="0.25">
      <c r="A39" s="1" t="s">
        <v>73</v>
      </c>
      <c r="B39" s="1" t="s">
        <v>49</v>
      </c>
      <c r="C39" s="1"/>
      <c r="D39" s="1" t="str">
        <f>IF(Tabla1[[#This Row],[MATERIA PRIMA]]="","",_xlfn.CONCAT(Tabla1[[#This Row],[MATERIA PRIMA]],"_",Tabla1[[#This Row],[PROVEEDOR]],"_",Tabla1[[#This Row],[TIPO]]))</f>
        <v>PANTEKALI_PRECISAGRO_</v>
      </c>
      <c r="E39" s="1" t="str">
        <f>IF(Tabla1[[#This Row],[MATERIA PRIMA]]="","",IF(SUM(Tabla1[[#This Row],[C]:[Na]])&gt;0,"OK","P"))</f>
        <v>OK</v>
      </c>
      <c r="F39" s="16"/>
      <c r="G39" s="16"/>
      <c r="H39" s="16"/>
      <c r="I39" s="16"/>
      <c r="J39" s="16"/>
      <c r="K39" s="16"/>
      <c r="L39" s="16"/>
      <c r="M39" s="16">
        <v>0.3</v>
      </c>
      <c r="N39" s="16"/>
      <c r="O39" s="16">
        <v>0.1</v>
      </c>
      <c r="P39" s="16">
        <v>0.17</v>
      </c>
      <c r="Q39" s="16"/>
      <c r="R39" s="16"/>
      <c r="S39" s="16"/>
      <c r="T39" s="16"/>
      <c r="U39" s="16"/>
      <c r="V39" s="16"/>
      <c r="W39" s="16"/>
      <c r="X39" s="16"/>
      <c r="Y39" s="16"/>
    </row>
    <row r="40" spans="1:25" x14ac:dyDescent="0.25">
      <c r="A40" s="1" t="s">
        <v>73</v>
      </c>
      <c r="B40" s="1" t="s">
        <v>65</v>
      </c>
      <c r="C40" s="1"/>
      <c r="D40" s="20" t="str">
        <f>IF(Tabla1[[#This Row],[MATERIA PRIMA]]="","",_xlfn.CONCAT(Tabla1[[#This Row],[MATERIA PRIMA]],"_",Tabla1[[#This Row],[PROVEEDOR]],"_",Tabla1[[#This Row],[TIPO]]))</f>
        <v>PANTEKALI_DISAN_</v>
      </c>
      <c r="E40" s="20" t="str">
        <f>IF(Tabla1[[#This Row],[MATERIA PRIMA]]="","",IF(SUM(Tabla1[[#This Row],[C]:[Na]])&gt;0,"OK","P"))</f>
        <v>OK</v>
      </c>
      <c r="F40" s="16"/>
      <c r="G40" s="16"/>
      <c r="H40" s="16"/>
      <c r="I40" s="16"/>
      <c r="J40" s="16"/>
      <c r="K40" s="16"/>
      <c r="L40" s="16"/>
      <c r="M40" s="16">
        <v>0.3</v>
      </c>
      <c r="N40" s="16"/>
      <c r="O40" s="16">
        <v>0.1</v>
      </c>
      <c r="P40" s="16">
        <v>0.17</v>
      </c>
      <c r="Q40" s="16"/>
      <c r="R40" s="16"/>
      <c r="S40" s="16"/>
      <c r="T40" s="16"/>
      <c r="U40" s="16"/>
      <c r="V40" s="16"/>
      <c r="W40" s="16"/>
      <c r="X40" s="16"/>
      <c r="Y40" s="16"/>
    </row>
    <row r="41" spans="1:25" x14ac:dyDescent="0.25">
      <c r="A41" s="1" t="s">
        <v>57</v>
      </c>
      <c r="B41" s="1" t="s">
        <v>56</v>
      </c>
      <c r="C41" s="1" t="s">
        <v>36</v>
      </c>
      <c r="D41" s="1" t="str">
        <f>IF(Tabla1[[#This Row],[MATERIA PRIMA]]="","",_xlfn.CONCAT(Tabla1[[#This Row],[MATERIA PRIMA]],"_",Tabla1[[#This Row],[PROVEEDOR]],"_",Tabla1[[#This Row],[TIPO]]))</f>
        <v>RAIFOS20_CALFERQUIM_G</v>
      </c>
      <c r="E41" s="1" t="str">
        <f>IF(Tabla1[[#This Row],[MATERIA PRIMA]]="","",IF(SUM(Tabla1[[#This Row],[C]:[Na]])&gt;0,"OK","P"))</f>
        <v>OK</v>
      </c>
      <c r="F41" s="16">
        <v>0.05</v>
      </c>
      <c r="G41" s="16"/>
      <c r="H41" s="16"/>
      <c r="I41" s="16"/>
      <c r="J41" s="16"/>
      <c r="K41" s="16"/>
      <c r="L41" s="16">
        <v>0.2</v>
      </c>
      <c r="M41" s="16"/>
      <c r="N41" s="16">
        <v>0.23</v>
      </c>
      <c r="O41" s="18">
        <v>1.4999999999999999E-2</v>
      </c>
      <c r="P41" s="18">
        <v>0.01</v>
      </c>
      <c r="Q41" s="16"/>
      <c r="R41" s="16"/>
      <c r="S41" s="16"/>
      <c r="T41" s="16"/>
      <c r="U41" s="16"/>
      <c r="V41" s="16"/>
      <c r="W41" s="16">
        <v>0.21</v>
      </c>
      <c r="X41" s="16"/>
      <c r="Y41" s="16"/>
    </row>
    <row r="42" spans="1:25" x14ac:dyDescent="0.25">
      <c r="A42" s="1" t="s">
        <v>58</v>
      </c>
      <c r="B42" s="1" t="s">
        <v>59</v>
      </c>
      <c r="C42" s="1" t="s">
        <v>9</v>
      </c>
      <c r="D42" s="1" t="str">
        <f>IF(Tabla1[[#This Row],[MATERIA PRIMA]]="","",_xlfn.CONCAT(Tabla1[[#This Row],[MATERIA PRIMA]],"_",Tabla1[[#This Row],[PROVEEDOR]],"_",Tabla1[[#This Row],[TIPO]]))</f>
        <v>ROCA FOSFÓRICA_FOSFATOS HUILA_P</v>
      </c>
      <c r="E42" s="1" t="str">
        <f>IF(Tabla1[[#This Row],[MATERIA PRIMA]]="","",IF(SUM(Tabla1[[#This Row],[C]:[Na]])&gt;0,"OK","P"))</f>
        <v>OK</v>
      </c>
      <c r="F42" s="16"/>
      <c r="G42" s="16"/>
      <c r="H42" s="16"/>
      <c r="I42" s="16"/>
      <c r="J42" s="16"/>
      <c r="K42" s="16"/>
      <c r="L42" s="16">
        <v>0.28000000000000003</v>
      </c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</row>
    <row r="43" spans="1:25" x14ac:dyDescent="0.25">
      <c r="A43" s="1" t="s">
        <v>58</v>
      </c>
      <c r="B43" s="1" t="s">
        <v>64</v>
      </c>
      <c r="C43" s="1" t="s">
        <v>9</v>
      </c>
      <c r="D43" s="1" t="str">
        <f>IF(Tabla1[[#This Row],[MATERIA PRIMA]]="","",_xlfn.CONCAT(Tabla1[[#This Row],[MATERIA PRIMA]],"_",Tabla1[[#This Row],[PROVEEDOR]],"_",Tabla1[[#This Row],[TIPO]]))</f>
        <v>ROCA FOSFÓRICA_PRACO_P</v>
      </c>
      <c r="E43" s="1" t="str">
        <f>IF(Tabla1[[#This Row],[MATERIA PRIMA]]="","",IF(SUM(Tabla1[[#This Row],[C]:[Na]])&gt;0,"OK","P"))</f>
        <v>OK</v>
      </c>
      <c r="F43" s="16"/>
      <c r="G43" s="16"/>
      <c r="H43" s="16"/>
      <c r="I43" s="16"/>
      <c r="J43" s="16"/>
      <c r="K43" s="16"/>
      <c r="L43" s="16">
        <v>0.28000000000000003</v>
      </c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</row>
    <row r="44" spans="1:25" x14ac:dyDescent="0.25">
      <c r="A44" s="1" t="s">
        <v>50</v>
      </c>
      <c r="B44" s="1" t="s">
        <v>51</v>
      </c>
      <c r="C44" s="1" t="s">
        <v>36</v>
      </c>
      <c r="D44" s="1" t="str">
        <f>IF(Tabla1[[#This Row],[MATERIA PRIMA]]="","",_xlfn.CONCAT(Tabla1[[#This Row],[MATERIA PRIMA]],"_",Tabla1[[#This Row],[PROVEEDOR]],"_",Tabla1[[#This Row],[TIPO]]))</f>
        <v>SAM_NUTRICION PLANTAS_G</v>
      </c>
      <c r="E44" s="1" t="str">
        <f>IF(Tabla1[[#This Row],[MATERIA PRIMA]]="","",IF(SUM(Tabla1[[#This Row],[C]:[Na]])&gt;0,"OK","P"))</f>
        <v>OK</v>
      </c>
      <c r="F44" s="16"/>
      <c r="G44" s="16">
        <v>0.21</v>
      </c>
      <c r="H44" s="16">
        <v>0.21</v>
      </c>
      <c r="I44" s="16"/>
      <c r="J44" s="16"/>
      <c r="K44" s="16"/>
      <c r="L44" s="16"/>
      <c r="M44" s="16"/>
      <c r="N44" s="16"/>
      <c r="O44" s="16"/>
      <c r="P44" s="16">
        <v>0.24</v>
      </c>
      <c r="Q44" s="16"/>
      <c r="R44" s="16"/>
      <c r="S44" s="16"/>
      <c r="T44" s="16"/>
      <c r="U44" s="16"/>
      <c r="V44" s="16"/>
      <c r="W44" s="16"/>
      <c r="X44" s="16"/>
      <c r="Y44" s="16"/>
    </row>
    <row r="45" spans="1:25" x14ac:dyDescent="0.25">
      <c r="A45" s="1" t="s">
        <v>50</v>
      </c>
      <c r="B45" s="1" t="s">
        <v>49</v>
      </c>
      <c r="C45" s="1" t="s">
        <v>36</v>
      </c>
      <c r="D45" s="1" t="str">
        <f>IF(Tabla1[[#This Row],[MATERIA PRIMA]]="","",_xlfn.CONCAT(Tabla1[[#This Row],[MATERIA PRIMA]],"_",Tabla1[[#This Row],[PROVEEDOR]],"_",Tabla1[[#This Row],[TIPO]]))</f>
        <v>SAM_PRECISAGRO_G</v>
      </c>
      <c r="E45" s="1" t="str">
        <f>IF(Tabla1[[#This Row],[MATERIA PRIMA]]="","",IF(SUM(Tabla1[[#This Row],[C]:[Na]])&gt;0,"OK","P"))</f>
        <v>OK</v>
      </c>
      <c r="F45" s="16"/>
      <c r="G45" s="16">
        <v>0.21</v>
      </c>
      <c r="H45" s="16">
        <v>0.21</v>
      </c>
      <c r="I45" s="16"/>
      <c r="J45" s="16"/>
      <c r="K45" s="16"/>
      <c r="L45" s="16"/>
      <c r="M45" s="16"/>
      <c r="N45" s="16"/>
      <c r="O45" s="16"/>
      <c r="P45" s="16">
        <v>0.24</v>
      </c>
      <c r="Q45" s="16"/>
      <c r="R45" s="16"/>
      <c r="S45" s="16"/>
      <c r="T45" s="16"/>
      <c r="U45" s="16"/>
      <c r="V45" s="16"/>
      <c r="W45" s="16"/>
      <c r="X45" s="16"/>
      <c r="Y45" s="16"/>
    </row>
    <row r="46" spans="1:25" x14ac:dyDescent="0.25">
      <c r="A46" s="1" t="s">
        <v>50</v>
      </c>
      <c r="B46" s="1" t="s">
        <v>66</v>
      </c>
      <c r="C46" s="1" t="s">
        <v>173</v>
      </c>
      <c r="D46" s="1" t="str">
        <f>IF(Tabla1[[#This Row],[MATERIA PRIMA]]="","",_xlfn.CONCAT(Tabla1[[#This Row],[MATERIA PRIMA]],"_",Tabla1[[#This Row],[PROVEEDOR]],"_",Tabla1[[#This Row],[TIPO]]))</f>
        <v>SAM_EVOAGRO_g</v>
      </c>
      <c r="E46" s="1" t="str">
        <f>IF(Tabla1[[#This Row],[MATERIA PRIMA]]="","",IF(SUM(Tabla1[[#This Row],[C]:[Na]])&gt;0,"OK","P"))</f>
        <v>OK</v>
      </c>
      <c r="F46" s="17"/>
      <c r="G46" s="16">
        <v>0.21</v>
      </c>
      <c r="H46" s="16">
        <v>0.21</v>
      </c>
      <c r="I46" s="16"/>
      <c r="J46" s="16"/>
      <c r="K46" s="16"/>
      <c r="L46" s="16"/>
      <c r="M46" s="16"/>
      <c r="N46" s="16"/>
      <c r="O46" s="16"/>
      <c r="P46" s="16">
        <v>0.24</v>
      </c>
      <c r="Q46" s="17"/>
      <c r="R46" s="17"/>
      <c r="S46" s="17"/>
      <c r="T46" s="17"/>
      <c r="U46" s="17"/>
      <c r="V46" s="17"/>
      <c r="W46" s="17"/>
      <c r="X46" s="17"/>
      <c r="Y46" s="17"/>
    </row>
    <row r="47" spans="1:25" x14ac:dyDescent="0.25">
      <c r="A47" s="1" t="s">
        <v>70</v>
      </c>
      <c r="B47" s="1" t="s">
        <v>69</v>
      </c>
      <c r="C47" s="1" t="s">
        <v>9</v>
      </c>
      <c r="D47" s="1" t="str">
        <f>IF(Tabla1[[#This Row],[MATERIA PRIMA]]="","",_xlfn.CONCAT(Tabla1[[#This Row],[MATERIA PRIMA]],"_",Tabla1[[#This Row],[PROVEEDOR]],"_",Tabla1[[#This Row],[TIPO]]))</f>
        <v>SILICATO HIERRO_HYM_P</v>
      </c>
      <c r="E47" s="1" t="str">
        <f>IF(Tabla1[[#This Row],[MATERIA PRIMA]]="","",IF(SUM(Tabla1[[#This Row],[C]:[Na]])&gt;0,"OK","P"))</f>
        <v>P</v>
      </c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</row>
    <row r="48" spans="1:25" x14ac:dyDescent="0.25">
      <c r="A48" s="1" t="s">
        <v>30</v>
      </c>
      <c r="B48" s="1" t="s">
        <v>31</v>
      </c>
      <c r="C48" s="1" t="s">
        <v>9</v>
      </c>
      <c r="D48" s="1" t="str">
        <f>IF(Tabla1[[#This Row],[MATERIA PRIMA]]="","",_xlfn.CONCAT(Tabla1[[#This Row],[MATERIA PRIMA]],"_",Tabla1[[#This Row],[PROVEEDOR]],"_",Tabla1[[#This Row],[TIPO]]))</f>
        <v>SILICATO MAGNESIO_JULIAN SALDARRIAGA_P</v>
      </c>
      <c r="E48" s="1" t="str">
        <f>IF(Tabla1[[#This Row],[MATERIA PRIMA]]="","",IF(SUM(Tabla1[[#This Row],[C]:[Na]])&gt;0,"OK","P"))</f>
        <v>OK</v>
      </c>
      <c r="F48" s="16"/>
      <c r="G48" s="16"/>
      <c r="H48" s="16"/>
      <c r="I48" s="16"/>
      <c r="J48" s="16"/>
      <c r="K48" s="16"/>
      <c r="L48" s="16"/>
      <c r="M48" s="16"/>
      <c r="N48" s="16"/>
      <c r="O48" s="16">
        <v>0.36</v>
      </c>
      <c r="P48" s="16"/>
      <c r="Q48" s="16"/>
      <c r="R48" s="16"/>
      <c r="S48" s="16"/>
      <c r="T48" s="16"/>
      <c r="U48" s="16"/>
      <c r="V48" s="16"/>
      <c r="W48" s="16">
        <v>0.39600000000000002</v>
      </c>
      <c r="X48" s="16"/>
      <c r="Y48" s="16"/>
    </row>
    <row r="49" spans="1:25" x14ac:dyDescent="0.25">
      <c r="A49" s="1" t="s">
        <v>55</v>
      </c>
      <c r="B49" s="1" t="s">
        <v>56</v>
      </c>
      <c r="C49" s="1" t="s">
        <v>36</v>
      </c>
      <c r="D49" s="1" t="str">
        <f>IF(Tabla1[[#This Row],[MATERIA PRIMA]]="","",_xlfn.CONCAT(Tabla1[[#This Row],[MATERIA PRIMA]],"_",Tabla1[[#This Row],[PROVEEDOR]],"_",Tabla1[[#This Row],[TIPO]]))</f>
        <v>SILIMAGRAN_CALFERQUIM_G</v>
      </c>
      <c r="E49" s="1" t="str">
        <f>IF(Tabla1[[#This Row],[MATERIA PRIMA]]="","",IF(SUM(Tabla1[[#This Row],[C]:[Na]])&gt;0,"OK","P"))</f>
        <v>P</v>
      </c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</row>
    <row r="50" spans="1:25" x14ac:dyDescent="0.25">
      <c r="A50" s="1" t="s">
        <v>71</v>
      </c>
      <c r="B50" s="1" t="s">
        <v>56</v>
      </c>
      <c r="C50" s="1" t="s">
        <v>36</v>
      </c>
      <c r="D50" s="1" t="str">
        <f>IF(Tabla1[[#This Row],[MATERIA PRIMA]]="","",_xlfn.CONCAT(Tabla1[[#This Row],[MATERIA PRIMA]],"_",Tabla1[[#This Row],[PROVEEDOR]],"_",Tabla1[[#This Row],[TIPO]]))</f>
        <v>SUELO CA_CALFERQUIM_G</v>
      </c>
      <c r="E50" s="1" t="str">
        <f>IF(Tabla1[[#This Row],[MATERIA PRIMA]]="","",IF(SUM(Tabla1[[#This Row],[C]:[Na]])&gt;0,"OK","P"))</f>
        <v>OK</v>
      </c>
      <c r="F50" s="16"/>
      <c r="G50" s="16"/>
      <c r="H50" s="16"/>
      <c r="I50" s="16"/>
      <c r="J50" s="16"/>
      <c r="K50" s="16"/>
      <c r="L50" s="16"/>
      <c r="M50" s="16">
        <v>0.03</v>
      </c>
      <c r="N50" s="16">
        <v>0.25</v>
      </c>
      <c r="O50" s="16">
        <v>0.1</v>
      </c>
      <c r="P50" s="16">
        <v>0.04</v>
      </c>
      <c r="Q50" s="16"/>
      <c r="R50" s="16"/>
      <c r="S50" s="16"/>
      <c r="T50" s="16"/>
      <c r="U50" s="16"/>
      <c r="V50" s="16"/>
      <c r="W50" s="16">
        <v>0.03</v>
      </c>
      <c r="X50" s="16"/>
      <c r="Y50" s="16"/>
    </row>
    <row r="51" spans="1:25" x14ac:dyDescent="0.25">
      <c r="A51" s="1" t="s">
        <v>25</v>
      </c>
      <c r="B51" s="1" t="s">
        <v>24</v>
      </c>
      <c r="C51" s="1" t="s">
        <v>9</v>
      </c>
      <c r="D51" s="1" t="str">
        <f>IF(Tabla1[[#This Row],[MATERIA PRIMA]]="","",_xlfn.CONCAT(Tabla1[[#This Row],[MATERIA PRIMA]],"_",Tabla1[[#This Row],[PROVEEDOR]],"_",Tabla1[[#This Row],[TIPO]]))</f>
        <v>SULFATO CALCIO_ANIBAL ARANGO_P</v>
      </c>
      <c r="E51" s="1" t="str">
        <f>IF(Tabla1[[#This Row],[MATERIA PRIMA]]="","",IF(SUM(Tabla1[[#This Row],[C]:[Na]])&gt;0,"OK","P"))</f>
        <v>OK</v>
      </c>
      <c r="F51" s="16"/>
      <c r="G51" s="16"/>
      <c r="H51" s="16"/>
      <c r="I51" s="16"/>
      <c r="J51" s="16"/>
      <c r="K51" s="16"/>
      <c r="L51" s="16"/>
      <c r="M51" s="16"/>
      <c r="N51" s="16">
        <v>0.26</v>
      </c>
      <c r="O51" s="16"/>
      <c r="P51" s="16">
        <v>0.13</v>
      </c>
      <c r="Q51" s="16"/>
      <c r="R51" s="16"/>
      <c r="S51" s="16"/>
      <c r="T51" s="16"/>
      <c r="U51" s="16"/>
      <c r="V51" s="16"/>
      <c r="W51" s="16"/>
      <c r="X51" s="16"/>
      <c r="Y51" s="16"/>
    </row>
    <row r="52" spans="1:25" x14ac:dyDescent="0.25">
      <c r="A52" s="1" t="s">
        <v>99</v>
      </c>
      <c r="B52" s="1" t="s">
        <v>56</v>
      </c>
      <c r="C52" s="1" t="s">
        <v>36</v>
      </c>
      <c r="D52" s="20" t="str">
        <f>IF(Tabla1[[#This Row],[MATERIA PRIMA]]="","",_xlfn.CONCAT(Tabla1[[#This Row],[MATERIA PRIMA]],"_",Tabla1[[#This Row],[PROVEEDOR]],"_",Tabla1[[#This Row],[TIPO]]))</f>
        <v>SULFATO CALCIO P_CALFERQUIM_G</v>
      </c>
      <c r="E52" s="20" t="str">
        <f>IF(Tabla1[[#This Row],[MATERIA PRIMA]]="","",IF(SUM(Tabla1[[#This Row],[C]:[Na]])&gt;0,"OK","P"))</f>
        <v>OK</v>
      </c>
      <c r="F52" s="17"/>
      <c r="G52" s="17"/>
      <c r="H52" s="17"/>
      <c r="I52" s="17"/>
      <c r="J52" s="17"/>
      <c r="K52" s="17"/>
      <c r="L52" s="17"/>
      <c r="M52" s="17"/>
      <c r="N52" s="33">
        <v>0.26400000000000001</v>
      </c>
      <c r="O52" s="33">
        <v>1.4999999999999999E-2</v>
      </c>
      <c r="P52" s="33">
        <v>0.108</v>
      </c>
      <c r="Q52" s="17"/>
      <c r="R52" s="17"/>
      <c r="S52" s="17"/>
      <c r="T52" s="17"/>
      <c r="U52" s="17"/>
      <c r="V52" s="17"/>
      <c r="W52" s="33">
        <v>2.8000000000000001E-2</v>
      </c>
      <c r="X52" s="17"/>
      <c r="Y52" s="17"/>
    </row>
    <row r="53" spans="1:25" x14ac:dyDescent="0.25">
      <c r="A53" s="1" t="s">
        <v>78</v>
      </c>
      <c r="B53" s="1" t="s">
        <v>49</v>
      </c>
      <c r="C53" s="1" t="s">
        <v>3</v>
      </c>
      <c r="D53" s="1" t="str">
        <f>IF(Tabla1[[#This Row],[MATERIA PRIMA]]="","",_xlfn.CONCAT(Tabla1[[#This Row],[MATERIA PRIMA]],"_",Tabla1[[#This Row],[PROVEEDOR]],"_",Tabla1[[#This Row],[TIPO]]))</f>
        <v>SULFATO POTASIO_PRECISAGRO_C</v>
      </c>
      <c r="E53" s="1" t="str">
        <f>IF(Tabla1[[#This Row],[MATERIA PRIMA]]="","",IF(SUM(Tabla1[[#This Row],[C]:[Na]])&gt;0,"OK","P"))</f>
        <v>OK</v>
      </c>
      <c r="F53" s="16"/>
      <c r="G53" s="16"/>
      <c r="H53" s="16"/>
      <c r="I53" s="16"/>
      <c r="J53" s="16"/>
      <c r="K53" s="16"/>
      <c r="L53" s="16"/>
      <c r="M53" s="16">
        <v>0.52</v>
      </c>
      <c r="N53" s="16"/>
      <c r="O53" s="16"/>
      <c r="P53" s="16">
        <v>0.18</v>
      </c>
      <c r="Q53" s="16"/>
      <c r="R53" s="16"/>
      <c r="S53" s="16"/>
      <c r="T53" s="16"/>
      <c r="U53" s="16"/>
      <c r="V53" s="16"/>
      <c r="W53" s="16"/>
      <c r="X53" s="16"/>
      <c r="Y53" s="16"/>
    </row>
    <row r="54" spans="1:25" x14ac:dyDescent="0.25">
      <c r="A54" s="1" t="s">
        <v>134</v>
      </c>
      <c r="B54" s="1" t="s">
        <v>108</v>
      </c>
      <c r="C54" s="1" t="s">
        <v>9</v>
      </c>
      <c r="D54" s="1" t="str">
        <f>IF(Tabla1[[#This Row],[MATERIA PRIMA]]="","",_xlfn.CONCAT(Tabla1[[#This Row],[MATERIA PRIMA]],"_",Tabla1[[#This Row],[PROVEEDOR]],"_",Tabla1[[#This Row],[TIPO]]))</f>
        <v>SULFATO ZINC_ATEQUIMICOS_P</v>
      </c>
      <c r="E54" s="1" t="str">
        <f>IF(Tabla1[[#This Row],[MATERIA PRIMA]]="","",IF(SUM(Tabla1[[#This Row],[C]:[Na]])&gt;0,"OK","P"))</f>
        <v>OK</v>
      </c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9">
        <v>0.35</v>
      </c>
      <c r="Y54" s="17"/>
    </row>
    <row r="55" spans="1:25" x14ac:dyDescent="0.25">
      <c r="A55" s="1" t="s">
        <v>60</v>
      </c>
      <c r="B55" s="1" t="s">
        <v>61</v>
      </c>
      <c r="C55" s="1" t="s">
        <v>9</v>
      </c>
      <c r="D55" s="1" t="str">
        <f>IF(Tabla1[[#This Row],[MATERIA PRIMA]]="","",_xlfn.CONCAT(Tabla1[[#This Row],[MATERIA PRIMA]],"_",Tabla1[[#This Row],[PROVEEDOR]],"_",Tabla1[[#This Row],[TIPO]]))</f>
        <v>ULEXITA_ATEQUIMICO_P</v>
      </c>
      <c r="E55" s="1" t="str">
        <f>IF(Tabla1[[#This Row],[MATERIA PRIMA]]="","",IF(SUM(Tabla1[[#This Row],[C]:[Na]])&gt;0,"OK","P"))</f>
        <v>OK</v>
      </c>
      <c r="F55" s="16"/>
      <c r="G55" s="16"/>
      <c r="H55" s="16"/>
      <c r="I55" s="16"/>
      <c r="J55" s="16"/>
      <c r="K55" s="16"/>
      <c r="L55" s="16"/>
      <c r="M55" s="16"/>
      <c r="N55" s="16">
        <v>0.13</v>
      </c>
      <c r="O55" s="16"/>
      <c r="P55" s="16"/>
      <c r="Q55" s="16">
        <v>0.14000000000000001</v>
      </c>
      <c r="R55" s="16"/>
      <c r="S55" s="16"/>
      <c r="T55" s="16"/>
      <c r="U55" s="16"/>
      <c r="V55" s="16"/>
      <c r="W55" s="16"/>
      <c r="X55" s="16"/>
      <c r="Y55" s="16"/>
    </row>
    <row r="56" spans="1:25" x14ac:dyDescent="0.25">
      <c r="A56" s="1" t="s">
        <v>60</v>
      </c>
      <c r="B56" s="1" t="s">
        <v>27</v>
      </c>
      <c r="C56" s="1" t="s">
        <v>3</v>
      </c>
      <c r="D56" s="1" t="str">
        <f>IF(Tabla1[[#This Row],[MATERIA PRIMA]]="","",_xlfn.CONCAT(Tabla1[[#This Row],[MATERIA PRIMA]],"_",Tabla1[[#This Row],[PROVEEDOR]],"_",Tabla1[[#This Row],[TIPO]]))</f>
        <v>ULEXITA_MANUCHAR_C</v>
      </c>
      <c r="E56" s="1" t="str">
        <f>IF(Tabla1[[#This Row],[MATERIA PRIMA]]="","",IF(SUM(Tabla1[[#This Row],[C]:[Na]])&gt;0,"OK","P"))</f>
        <v>OK</v>
      </c>
      <c r="F56" s="16"/>
      <c r="G56" s="16"/>
      <c r="H56" s="16"/>
      <c r="I56" s="16"/>
      <c r="J56" s="16"/>
      <c r="K56" s="16"/>
      <c r="L56" s="16"/>
      <c r="M56" s="16"/>
      <c r="N56" s="16">
        <v>0.18</v>
      </c>
      <c r="O56" s="16"/>
      <c r="P56" s="16"/>
      <c r="Q56" s="16">
        <v>0.12</v>
      </c>
      <c r="R56" s="16"/>
      <c r="S56" s="16"/>
      <c r="T56" s="16"/>
      <c r="U56" s="16"/>
      <c r="V56" s="16"/>
      <c r="W56" s="16"/>
      <c r="X56" s="16"/>
      <c r="Y56" s="16"/>
    </row>
    <row r="57" spans="1:25" x14ac:dyDescent="0.25">
      <c r="A57" s="1" t="s">
        <v>48</v>
      </c>
      <c r="B57" s="1" t="s">
        <v>49</v>
      </c>
      <c r="C57" s="1" t="s">
        <v>36</v>
      </c>
      <c r="D57" s="1" t="str">
        <f>IF(Tabla1[[#This Row],[MATERIA PRIMA]]="","",_xlfn.CONCAT(Tabla1[[#This Row],[MATERIA PRIMA]],"_",Tabla1[[#This Row],[PROVEEDOR]],"_",Tabla1[[#This Row],[TIPO]]))</f>
        <v>UREA_PRECISAGRO_G</v>
      </c>
      <c r="E57" s="1" t="str">
        <f>IF(Tabla1[[#This Row],[MATERIA PRIMA]]="","",IF(SUM(Tabla1[[#This Row],[C]:[Na]])&gt;0,"OK","P"))</f>
        <v>OK</v>
      </c>
      <c r="F57" s="16"/>
      <c r="G57" s="16">
        <v>0.46</v>
      </c>
      <c r="H57" s="16"/>
      <c r="I57" s="16"/>
      <c r="J57" s="16"/>
      <c r="K57" s="16">
        <v>0.46</v>
      </c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</row>
    <row r="58" spans="1:25" x14ac:dyDescent="0.25">
      <c r="A58" s="1" t="s">
        <v>48</v>
      </c>
      <c r="B58" s="1" t="s">
        <v>66</v>
      </c>
      <c r="C58" s="1" t="s">
        <v>36</v>
      </c>
      <c r="D58" s="1" t="str">
        <f>IF(Tabla1[[#This Row],[MATERIA PRIMA]]="","",_xlfn.CONCAT(Tabla1[[#This Row],[MATERIA PRIMA]],"_",Tabla1[[#This Row],[PROVEEDOR]],"_",Tabla1[[#This Row],[TIPO]]))</f>
        <v>UREA_EVOAGRO_G</v>
      </c>
      <c r="E58" s="1" t="str">
        <f>IF(Tabla1[[#This Row],[MATERIA PRIMA]]="","",IF(SUM(Tabla1[[#This Row],[C]:[Na]])&gt;0,"OK","P"))</f>
        <v>OK</v>
      </c>
      <c r="F58" s="16"/>
      <c r="G58" s="16">
        <v>0.46</v>
      </c>
      <c r="H58" s="16"/>
      <c r="I58" s="16"/>
      <c r="J58" s="16"/>
      <c r="K58" s="16">
        <v>0.46</v>
      </c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</row>
    <row r="59" spans="1:25" x14ac:dyDescent="0.25">
      <c r="A59" s="1" t="s">
        <v>48</v>
      </c>
      <c r="B59" s="1" t="s">
        <v>51</v>
      </c>
      <c r="C59" s="1" t="s">
        <v>36</v>
      </c>
      <c r="D59" s="1" t="str">
        <f>IF(Tabla1[[#This Row],[MATERIA PRIMA]]="","",_xlfn.CONCAT(Tabla1[[#This Row],[MATERIA PRIMA]],"_",Tabla1[[#This Row],[PROVEEDOR]],"_",Tabla1[[#This Row],[TIPO]]))</f>
        <v>UREA_NUTRICION PLANTAS_G</v>
      </c>
      <c r="E59" s="1" t="str">
        <f>IF(Tabla1[[#This Row],[MATERIA PRIMA]]="","",IF(SUM(Tabla1[[#This Row],[C]:[Na]])&gt;0,"OK","P"))</f>
        <v>OK</v>
      </c>
      <c r="F59" s="16"/>
      <c r="G59" s="16">
        <v>0.46</v>
      </c>
      <c r="H59" s="16"/>
      <c r="I59" s="16"/>
      <c r="J59" s="16"/>
      <c r="K59" s="16">
        <v>0.46</v>
      </c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</row>
    <row r="60" spans="1:25" x14ac:dyDescent="0.25">
      <c r="A60" s="1" t="s">
        <v>48</v>
      </c>
      <c r="B60" s="1" t="s">
        <v>66</v>
      </c>
      <c r="C60" s="1" t="s">
        <v>36</v>
      </c>
      <c r="D60" s="20" t="str">
        <f>IF(Tabla1[[#This Row],[MATERIA PRIMA]]="","",_xlfn.CONCAT(Tabla1[[#This Row],[MATERIA PRIMA]],"_",Tabla1[[#This Row],[PROVEEDOR]],"_",Tabla1[[#This Row],[TIPO]]))</f>
        <v>UREA_EVOAGRO_G</v>
      </c>
      <c r="E60" s="20" t="str">
        <f>IF(Tabla1[[#This Row],[MATERIA PRIMA]]="","",IF(SUM(Tabla1[[#This Row],[C]:[Na]])&gt;0,"OK","P"))</f>
        <v>OK</v>
      </c>
      <c r="F60" s="17"/>
      <c r="G60" s="19">
        <v>0.46</v>
      </c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</row>
  </sheetData>
  <conditionalFormatting sqref="F1:Y1">
    <cfRule type="containsBlanks" dxfId="2799" priority="3">
      <formula>LEN(TRIM(F1))=0</formula>
    </cfRule>
  </conditionalFormatting>
  <conditionalFormatting sqref="A1:Y60">
    <cfRule type="notContainsBlanks" dxfId="2798" priority="2">
      <formula>LEN(TRIM(A1))&gt;0</formula>
    </cfRule>
  </conditionalFormatting>
  <conditionalFormatting sqref="E2:E60">
    <cfRule type="containsText" dxfId="2797" priority="1" operator="containsText" text="P">
      <formula>NOT(ISERROR(SEARCH("P",E2)))</formula>
    </cfRule>
  </conditionalFormatting>
  <pageMargins left="0.75" right="0.75" top="1" bottom="1" header="0.5" footer="0.5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3A550-B3A8-4D24-BEE8-FB6DC0DE7E6A}">
  <dimension ref="A1:A19"/>
  <sheetViews>
    <sheetView workbookViewId="0">
      <selection activeCell="A13" sqref="A13:A19"/>
    </sheetView>
  </sheetViews>
  <sheetFormatPr baseColWidth="10" defaultRowHeight="15" x14ac:dyDescent="0.25"/>
  <sheetData>
    <row r="1" spans="1:1" x14ac:dyDescent="0.25">
      <c r="A1" s="41" t="s">
        <v>169</v>
      </c>
    </row>
    <row r="2" spans="1:1" x14ac:dyDescent="0.25">
      <c r="A2" s="41" t="s">
        <v>92</v>
      </c>
    </row>
    <row r="3" spans="1:1" x14ac:dyDescent="0.25">
      <c r="A3" s="41" t="s">
        <v>90</v>
      </c>
    </row>
    <row r="4" spans="1:1" x14ac:dyDescent="0.25">
      <c r="A4" s="42" t="s">
        <v>96</v>
      </c>
    </row>
    <row r="10" spans="1:1" x14ac:dyDescent="0.25">
      <c r="A10" s="41" t="s">
        <v>92</v>
      </c>
    </row>
    <row r="13" spans="1:1" x14ac:dyDescent="0.25">
      <c r="A13" s="41" t="s">
        <v>133</v>
      </c>
    </row>
    <row r="14" spans="1:1" x14ac:dyDescent="0.25">
      <c r="A14" s="42" t="s">
        <v>96</v>
      </c>
    </row>
    <row r="15" spans="1:1" x14ac:dyDescent="0.25">
      <c r="A15" s="41" t="s">
        <v>123</v>
      </c>
    </row>
    <row r="16" spans="1:1" x14ac:dyDescent="0.25">
      <c r="A16" s="41" t="s">
        <v>142</v>
      </c>
    </row>
    <row r="17" spans="1:1" x14ac:dyDescent="0.25">
      <c r="A17" s="41" t="s">
        <v>169</v>
      </c>
    </row>
    <row r="18" spans="1:1" x14ac:dyDescent="0.25">
      <c r="A18" s="41" t="s">
        <v>92</v>
      </c>
    </row>
    <row r="19" spans="1:1" x14ac:dyDescent="0.25">
      <c r="A19" t="s">
        <v>133</v>
      </c>
    </row>
  </sheetData>
  <conditionalFormatting sqref="A1:A4 A10 A13:A17">
    <cfRule type="notContainsBlanks" dxfId="2796" priority="3">
      <formula>LEN(TRIM(A1))&gt;0</formula>
    </cfRule>
  </conditionalFormatting>
  <conditionalFormatting sqref="A18">
    <cfRule type="notContainsBlanks" dxfId="2795" priority="1">
      <formula>LEN(TRIM(A18))&gt;0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995D-6902-455C-B1BE-00206994468D}">
  <sheetPr codeName="Hoja4"/>
  <dimension ref="A1:W83"/>
  <sheetViews>
    <sheetView topLeftCell="A55" workbookViewId="0">
      <selection activeCell="E94" sqref="E94"/>
    </sheetView>
  </sheetViews>
  <sheetFormatPr baseColWidth="10" defaultRowHeight="15" x14ac:dyDescent="0.25"/>
  <cols>
    <col min="2" max="2" width="18.42578125" bestFit="1" customWidth="1"/>
    <col min="4" max="23" width="11.42578125" style="26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</v>
      </c>
      <c r="J1" s="25" t="s">
        <v>9</v>
      </c>
      <c r="K1" s="25" t="s">
        <v>10</v>
      </c>
      <c r="L1" s="25" t="s">
        <v>11</v>
      </c>
      <c r="M1" s="25" t="s">
        <v>12</v>
      </c>
      <c r="N1" s="25" t="s">
        <v>13</v>
      </c>
      <c r="O1" s="25" t="s">
        <v>14</v>
      </c>
      <c r="P1" s="25" t="s">
        <v>15</v>
      </c>
      <c r="Q1" s="25" t="s">
        <v>16</v>
      </c>
      <c r="R1" s="25" t="s">
        <v>17</v>
      </c>
      <c r="S1" s="25" t="s">
        <v>18</v>
      </c>
      <c r="T1" s="25" t="s">
        <v>19</v>
      </c>
      <c r="U1" s="25" t="s">
        <v>20</v>
      </c>
      <c r="V1" s="25" t="s">
        <v>21</v>
      </c>
      <c r="W1" s="25" t="s">
        <v>22</v>
      </c>
    </row>
    <row r="2" spans="1:23" x14ac:dyDescent="0.25">
      <c r="A2" t="s">
        <v>79</v>
      </c>
      <c r="B2" t="s">
        <v>80</v>
      </c>
      <c r="C2">
        <v>35000</v>
      </c>
      <c r="D2" s="26">
        <v>0</v>
      </c>
      <c r="E2" s="26">
        <v>0</v>
      </c>
      <c r="F2" s="26">
        <v>0</v>
      </c>
      <c r="G2" s="26">
        <v>0</v>
      </c>
      <c r="H2" s="26">
        <v>0</v>
      </c>
      <c r="I2" s="26">
        <v>0</v>
      </c>
      <c r="J2" s="26">
        <v>0</v>
      </c>
      <c r="K2" s="26">
        <v>1.44E-2</v>
      </c>
      <c r="L2" s="26">
        <v>0.19120000000000001</v>
      </c>
      <c r="M2" s="26">
        <v>3.6499999999999998E-2</v>
      </c>
      <c r="N2" s="26">
        <v>0.01</v>
      </c>
      <c r="O2" s="26">
        <v>0</v>
      </c>
      <c r="P2" s="26">
        <v>0</v>
      </c>
      <c r="Q2" s="26">
        <v>0</v>
      </c>
      <c r="R2" s="26">
        <v>0</v>
      </c>
      <c r="S2" s="26">
        <v>0</v>
      </c>
      <c r="T2" s="26">
        <v>0</v>
      </c>
      <c r="U2" s="26">
        <v>0.34139999999999998</v>
      </c>
      <c r="V2" s="26">
        <v>0</v>
      </c>
      <c r="W2" s="26">
        <v>0</v>
      </c>
    </row>
    <row r="3" spans="1:23" x14ac:dyDescent="0.25">
      <c r="A3" t="s">
        <v>82</v>
      </c>
      <c r="B3" t="s">
        <v>34</v>
      </c>
      <c r="C3">
        <v>70000</v>
      </c>
      <c r="D3" s="26">
        <v>0</v>
      </c>
      <c r="E3" s="26">
        <v>0</v>
      </c>
      <c r="F3" s="26">
        <v>0</v>
      </c>
      <c r="G3" s="26">
        <v>0</v>
      </c>
      <c r="H3" s="26">
        <v>0</v>
      </c>
      <c r="I3" s="26">
        <v>0</v>
      </c>
      <c r="J3" s="26">
        <v>0</v>
      </c>
      <c r="K3" s="26">
        <v>0</v>
      </c>
      <c r="L3" s="26">
        <v>0.18350000000000002</v>
      </c>
      <c r="M3" s="26">
        <v>0.184</v>
      </c>
      <c r="N3" s="26">
        <v>3.95E-2</v>
      </c>
      <c r="O3" s="26">
        <v>0</v>
      </c>
      <c r="P3" s="26">
        <v>0</v>
      </c>
      <c r="Q3" s="26">
        <v>0</v>
      </c>
      <c r="R3" s="26">
        <v>0</v>
      </c>
      <c r="S3" s="26">
        <v>0</v>
      </c>
      <c r="T3" s="26">
        <v>0</v>
      </c>
      <c r="U3" s="26">
        <v>0.14800000000000002</v>
      </c>
      <c r="V3" s="26">
        <v>0</v>
      </c>
      <c r="W3" s="26">
        <v>0</v>
      </c>
    </row>
    <row r="4" spans="1:23" x14ac:dyDescent="0.25">
      <c r="A4" t="s">
        <v>83</v>
      </c>
      <c r="B4" t="s">
        <v>84</v>
      </c>
      <c r="C4">
        <v>10000</v>
      </c>
      <c r="D4" s="26">
        <v>0</v>
      </c>
      <c r="E4" s="26">
        <v>0</v>
      </c>
      <c r="F4" s="26">
        <v>0</v>
      </c>
      <c r="G4" s="26">
        <v>0</v>
      </c>
      <c r="H4" s="26">
        <v>0</v>
      </c>
      <c r="I4" s="26">
        <v>0</v>
      </c>
      <c r="J4" s="26">
        <v>0</v>
      </c>
      <c r="K4" s="26">
        <v>0</v>
      </c>
      <c r="L4" s="26">
        <v>0.26</v>
      </c>
      <c r="M4" s="26">
        <v>0</v>
      </c>
      <c r="N4" s="26">
        <v>0.13</v>
      </c>
      <c r="O4" s="26">
        <v>0</v>
      </c>
      <c r="P4" s="26">
        <v>0</v>
      </c>
      <c r="Q4" s="26">
        <v>0</v>
      </c>
      <c r="R4" s="26">
        <v>0</v>
      </c>
      <c r="S4" s="26">
        <v>0</v>
      </c>
      <c r="T4" s="26">
        <v>0</v>
      </c>
      <c r="U4" s="26">
        <v>0</v>
      </c>
      <c r="V4" s="26">
        <v>0</v>
      </c>
      <c r="W4" s="26">
        <v>0</v>
      </c>
    </row>
    <row r="5" spans="1:23" x14ac:dyDescent="0.25">
      <c r="A5" t="s">
        <v>85</v>
      </c>
      <c r="B5" t="s">
        <v>34</v>
      </c>
      <c r="C5">
        <v>70000</v>
      </c>
      <c r="D5" s="26">
        <v>0</v>
      </c>
      <c r="E5" s="26">
        <v>0</v>
      </c>
      <c r="F5" s="26">
        <v>0</v>
      </c>
      <c r="G5" s="26">
        <v>0</v>
      </c>
      <c r="H5" s="26">
        <v>0</v>
      </c>
      <c r="I5" s="26">
        <v>0</v>
      </c>
      <c r="J5" s="26">
        <v>0</v>
      </c>
      <c r="K5" s="26">
        <v>0</v>
      </c>
      <c r="L5" s="26">
        <v>0.18350000000000002</v>
      </c>
      <c r="M5" s="26">
        <v>0.184</v>
      </c>
      <c r="N5" s="26">
        <v>3.95E-2</v>
      </c>
      <c r="O5" s="26">
        <v>0</v>
      </c>
      <c r="P5" s="26">
        <v>0</v>
      </c>
      <c r="Q5" s="26">
        <v>0</v>
      </c>
      <c r="R5" s="26">
        <v>0</v>
      </c>
      <c r="S5" s="26">
        <v>0</v>
      </c>
      <c r="T5" s="26">
        <v>0</v>
      </c>
      <c r="U5" s="26">
        <v>0.14800000000000002</v>
      </c>
      <c r="V5" s="26">
        <v>0</v>
      </c>
      <c r="W5" s="26">
        <v>0</v>
      </c>
    </row>
    <row r="6" spans="1:23" x14ac:dyDescent="0.25">
      <c r="A6" t="s">
        <v>86</v>
      </c>
      <c r="B6" t="s">
        <v>80</v>
      </c>
      <c r="C6">
        <v>35000</v>
      </c>
      <c r="D6" s="26">
        <v>0</v>
      </c>
      <c r="E6" s="26">
        <v>0</v>
      </c>
      <c r="F6" s="26">
        <v>0</v>
      </c>
      <c r="G6" s="26">
        <v>0</v>
      </c>
      <c r="H6" s="26">
        <v>0</v>
      </c>
      <c r="I6" s="26">
        <v>0</v>
      </c>
      <c r="J6" s="26">
        <v>0</v>
      </c>
      <c r="K6" s="26">
        <v>1.44E-2</v>
      </c>
      <c r="L6" s="26">
        <v>0.19120000000000001</v>
      </c>
      <c r="M6" s="26">
        <v>3.6499999999999998E-2</v>
      </c>
      <c r="N6" s="26">
        <v>0.01</v>
      </c>
      <c r="O6" s="26">
        <v>0</v>
      </c>
      <c r="P6" s="26">
        <v>0</v>
      </c>
      <c r="Q6" s="26">
        <v>0</v>
      </c>
      <c r="R6" s="26">
        <v>0</v>
      </c>
      <c r="S6" s="26">
        <v>0</v>
      </c>
      <c r="T6" s="26">
        <v>0</v>
      </c>
      <c r="U6" s="26">
        <v>0.34139999999999998</v>
      </c>
      <c r="V6" s="26">
        <v>0</v>
      </c>
      <c r="W6" s="26">
        <v>0</v>
      </c>
    </row>
    <row r="7" spans="1:23" x14ac:dyDescent="0.25">
      <c r="A7" t="s">
        <v>87</v>
      </c>
      <c r="B7" t="s">
        <v>88</v>
      </c>
      <c r="C7">
        <v>15000</v>
      </c>
      <c r="D7" s="26">
        <v>0</v>
      </c>
      <c r="E7" s="26">
        <v>0.1368</v>
      </c>
      <c r="F7" s="26">
        <v>5.3999999999999992E-2</v>
      </c>
      <c r="G7" s="26">
        <v>0</v>
      </c>
      <c r="H7" s="26">
        <v>0</v>
      </c>
      <c r="I7" s="26">
        <v>8.2800000000000012E-2</v>
      </c>
      <c r="J7" s="26">
        <v>0.13800000000000001</v>
      </c>
      <c r="K7" s="26">
        <v>0.13799999999999998</v>
      </c>
      <c r="L7" s="26">
        <v>5.2199999999999996E-2</v>
      </c>
      <c r="M7" s="26">
        <v>5.2199999999999996E-2</v>
      </c>
      <c r="N7" s="26">
        <v>1.1599999999999999E-2</v>
      </c>
      <c r="O7" s="26">
        <v>0</v>
      </c>
      <c r="P7" s="26">
        <v>0</v>
      </c>
      <c r="Q7" s="26">
        <v>0</v>
      </c>
      <c r="R7" s="26">
        <v>0</v>
      </c>
      <c r="S7" s="26">
        <v>0</v>
      </c>
      <c r="T7" s="26">
        <v>0</v>
      </c>
      <c r="U7" s="26">
        <v>4.0600000000000004E-2</v>
      </c>
      <c r="V7" s="26">
        <v>0</v>
      </c>
      <c r="W7" s="26">
        <v>0</v>
      </c>
    </row>
    <row r="8" spans="1:23" x14ac:dyDescent="0.25">
      <c r="A8" t="s">
        <v>93</v>
      </c>
      <c r="B8" t="s">
        <v>94</v>
      </c>
      <c r="C8">
        <v>20000</v>
      </c>
      <c r="D8" s="26">
        <v>0</v>
      </c>
      <c r="E8" s="26">
        <v>0.14780000000000001</v>
      </c>
      <c r="F8" s="26">
        <v>4.2000000000000003E-2</v>
      </c>
      <c r="G8" s="26">
        <v>0</v>
      </c>
      <c r="H8" s="26">
        <v>0</v>
      </c>
      <c r="I8" s="26">
        <v>0.10580000000000001</v>
      </c>
      <c r="J8" s="26">
        <v>0.21349999999999997</v>
      </c>
      <c r="K8" s="26">
        <v>0.16800000000000001</v>
      </c>
      <c r="L8" s="26">
        <v>2.52E-2</v>
      </c>
      <c r="M8" s="26">
        <v>2.52E-2</v>
      </c>
      <c r="N8" s="26">
        <v>5.6000000000000008E-3</v>
      </c>
      <c r="O8" s="26">
        <v>0</v>
      </c>
      <c r="P8" s="26">
        <v>0</v>
      </c>
      <c r="Q8" s="26">
        <v>0</v>
      </c>
      <c r="R8" s="26">
        <v>0</v>
      </c>
      <c r="S8" s="26">
        <v>0</v>
      </c>
      <c r="T8" s="26">
        <v>0</v>
      </c>
      <c r="U8" s="26">
        <v>1.9600000000000003E-2</v>
      </c>
      <c r="V8" s="26">
        <v>0</v>
      </c>
      <c r="W8" s="26">
        <v>0</v>
      </c>
    </row>
    <row r="9" spans="1:23" x14ac:dyDescent="0.25">
      <c r="A9" t="s">
        <v>97</v>
      </c>
      <c r="B9" t="s">
        <v>80</v>
      </c>
      <c r="C9">
        <v>20000</v>
      </c>
      <c r="D9" s="26">
        <v>0</v>
      </c>
      <c r="E9" s="26">
        <v>0</v>
      </c>
      <c r="F9" s="26">
        <v>0</v>
      </c>
      <c r="G9" s="26">
        <v>0</v>
      </c>
      <c r="H9" s="26">
        <v>0</v>
      </c>
      <c r="I9" s="26">
        <v>0</v>
      </c>
      <c r="J9" s="26">
        <v>0</v>
      </c>
      <c r="K9" s="26">
        <v>1.44E-2</v>
      </c>
      <c r="L9" s="26">
        <v>0.19120000000000001</v>
      </c>
      <c r="M9" s="26">
        <v>3.6499999999999998E-2</v>
      </c>
      <c r="N9" s="26">
        <v>0.01</v>
      </c>
      <c r="O9" s="26">
        <v>0</v>
      </c>
      <c r="P9" s="26">
        <v>0</v>
      </c>
      <c r="Q9" s="26">
        <v>0</v>
      </c>
      <c r="R9" s="26">
        <v>0</v>
      </c>
      <c r="S9" s="26">
        <v>0</v>
      </c>
      <c r="T9" s="26">
        <v>0</v>
      </c>
      <c r="U9" s="26">
        <v>0.34139999999999998</v>
      </c>
      <c r="V9" s="26">
        <v>0</v>
      </c>
      <c r="W9" s="26">
        <v>0</v>
      </c>
    </row>
    <row r="10" spans="1:23" x14ac:dyDescent="0.25">
      <c r="A10" t="s">
        <v>98</v>
      </c>
      <c r="B10" t="s">
        <v>99</v>
      </c>
      <c r="C10">
        <v>35000</v>
      </c>
      <c r="D10" s="26">
        <v>0</v>
      </c>
      <c r="E10" s="26">
        <v>0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26">
        <v>2.3999999999999998E-3</v>
      </c>
      <c r="L10" s="26">
        <v>0.2452</v>
      </c>
      <c r="M10" s="26">
        <v>1.6500000000000001E-2</v>
      </c>
      <c r="N10" s="26">
        <v>0.1075</v>
      </c>
      <c r="O10" s="26">
        <v>0</v>
      </c>
      <c r="P10" s="26">
        <v>0</v>
      </c>
      <c r="Q10" s="26">
        <v>0</v>
      </c>
      <c r="R10" s="26">
        <v>0</v>
      </c>
      <c r="S10" s="26">
        <v>0</v>
      </c>
      <c r="T10" s="26">
        <v>0</v>
      </c>
      <c r="U10" s="26">
        <v>5.6899999999999992E-2</v>
      </c>
      <c r="V10" s="26">
        <v>0</v>
      </c>
      <c r="W10" s="26">
        <v>0</v>
      </c>
    </row>
    <row r="11" spans="1:23" x14ac:dyDescent="0.25">
      <c r="A11" t="s">
        <v>102</v>
      </c>
      <c r="B11" t="s">
        <v>103</v>
      </c>
      <c r="C11">
        <v>45000</v>
      </c>
      <c r="D11" s="26">
        <v>0</v>
      </c>
      <c r="E11" s="26">
        <v>0</v>
      </c>
      <c r="F11" s="26">
        <v>0</v>
      </c>
      <c r="G11" s="26">
        <v>0</v>
      </c>
      <c r="H11" s="26">
        <v>0</v>
      </c>
      <c r="I11" s="26">
        <v>0</v>
      </c>
      <c r="J11" s="26">
        <v>4.2000000000000003E-2</v>
      </c>
      <c r="K11" s="26">
        <v>2.3999999999999998E-3</v>
      </c>
      <c r="L11" s="26">
        <v>0.13669999999999999</v>
      </c>
      <c r="M11" s="26">
        <v>0.14499999999999999</v>
      </c>
      <c r="N11" s="26">
        <v>2.6000000000000002E-2</v>
      </c>
      <c r="O11" s="26">
        <v>0</v>
      </c>
      <c r="P11" s="26">
        <v>0</v>
      </c>
      <c r="Q11" s="26">
        <v>0</v>
      </c>
      <c r="R11" s="26">
        <v>0</v>
      </c>
      <c r="S11" s="26">
        <v>0</v>
      </c>
      <c r="T11" s="26">
        <v>0</v>
      </c>
      <c r="U11" s="26">
        <v>0.18640000000000001</v>
      </c>
      <c r="V11" s="26">
        <v>0</v>
      </c>
      <c r="W11" s="26">
        <v>0</v>
      </c>
    </row>
    <row r="12" spans="1:23" x14ac:dyDescent="0.25">
      <c r="A12" t="s">
        <v>106</v>
      </c>
      <c r="B12" t="s">
        <v>105</v>
      </c>
      <c r="C12">
        <v>35000</v>
      </c>
      <c r="D12" s="26">
        <v>0</v>
      </c>
      <c r="E12" s="26">
        <v>0</v>
      </c>
      <c r="F12" s="26">
        <v>0</v>
      </c>
      <c r="G12" s="26">
        <v>0</v>
      </c>
      <c r="H12" s="26">
        <v>0</v>
      </c>
      <c r="I12" s="26">
        <v>0</v>
      </c>
      <c r="J12" s="26">
        <v>0</v>
      </c>
      <c r="K12" s="26">
        <v>3.1200000000000002E-2</v>
      </c>
      <c r="L12" s="26">
        <v>6.7100000000000007E-2</v>
      </c>
      <c r="M12" s="26">
        <v>0.28599999999999998</v>
      </c>
      <c r="N12" s="26">
        <v>5.9500000000000004E-2</v>
      </c>
      <c r="O12" s="26">
        <v>0</v>
      </c>
      <c r="P12" s="26">
        <v>0</v>
      </c>
      <c r="Q12" s="26">
        <v>0</v>
      </c>
      <c r="R12" s="26">
        <v>0</v>
      </c>
      <c r="S12" s="26">
        <v>0</v>
      </c>
      <c r="T12" s="26">
        <v>0</v>
      </c>
      <c r="U12" s="26">
        <v>0.18145</v>
      </c>
      <c r="V12" s="26">
        <v>0</v>
      </c>
      <c r="W12" s="26">
        <v>0</v>
      </c>
    </row>
    <row r="13" spans="1:23" x14ac:dyDescent="0.25">
      <c r="A13" t="s">
        <v>113</v>
      </c>
      <c r="B13" t="s">
        <v>34</v>
      </c>
      <c r="C13">
        <v>35000</v>
      </c>
      <c r="D13" s="26">
        <v>0</v>
      </c>
      <c r="E13" s="26">
        <v>0</v>
      </c>
      <c r="F13" s="26">
        <v>0</v>
      </c>
      <c r="G13" s="26">
        <v>0</v>
      </c>
      <c r="H13" s="26">
        <v>0</v>
      </c>
      <c r="I13" s="26">
        <v>0</v>
      </c>
      <c r="J13" s="26">
        <v>0</v>
      </c>
      <c r="K13" s="26">
        <v>0</v>
      </c>
      <c r="L13" s="26">
        <v>0.18350000000000002</v>
      </c>
      <c r="M13" s="26">
        <v>0.184</v>
      </c>
      <c r="N13" s="26">
        <v>3.95E-2</v>
      </c>
      <c r="O13" s="26">
        <v>0</v>
      </c>
      <c r="P13" s="26">
        <v>0</v>
      </c>
      <c r="Q13" s="26">
        <v>0</v>
      </c>
      <c r="R13" s="26">
        <v>0</v>
      </c>
      <c r="S13" s="26">
        <v>0</v>
      </c>
      <c r="T13" s="26">
        <v>0</v>
      </c>
      <c r="U13" s="26">
        <v>0.14800000000000002</v>
      </c>
      <c r="V13" s="26">
        <v>0</v>
      </c>
      <c r="W13" s="26">
        <v>0</v>
      </c>
    </row>
    <row r="14" spans="1:23" x14ac:dyDescent="0.25">
      <c r="A14" t="s">
        <v>114</v>
      </c>
      <c r="B14" t="s">
        <v>103</v>
      </c>
      <c r="C14">
        <v>45000</v>
      </c>
      <c r="D14" s="26">
        <v>0</v>
      </c>
      <c r="E14" s="26">
        <v>0</v>
      </c>
      <c r="F14" s="26">
        <v>0</v>
      </c>
      <c r="G14" s="26">
        <v>0</v>
      </c>
      <c r="H14" s="26">
        <v>0</v>
      </c>
      <c r="I14" s="26">
        <v>0</v>
      </c>
      <c r="J14" s="26">
        <v>4.2000000000000003E-2</v>
      </c>
      <c r="K14" s="26">
        <v>2.3999999999999998E-3</v>
      </c>
      <c r="L14" s="26">
        <v>0.13669999999999999</v>
      </c>
      <c r="M14" s="26">
        <v>0.14499999999999999</v>
      </c>
      <c r="N14" s="26">
        <v>2.6000000000000002E-2</v>
      </c>
      <c r="O14" s="26">
        <v>0</v>
      </c>
      <c r="P14" s="26">
        <v>0</v>
      </c>
      <c r="Q14" s="26">
        <v>0</v>
      </c>
      <c r="R14" s="26">
        <v>0</v>
      </c>
      <c r="S14" s="26">
        <v>0</v>
      </c>
      <c r="T14" s="26">
        <v>0</v>
      </c>
      <c r="U14" s="26">
        <v>0.18640000000000001</v>
      </c>
      <c r="V14" s="26">
        <v>0</v>
      </c>
      <c r="W14" s="26">
        <v>0</v>
      </c>
    </row>
    <row r="15" spans="1:23" x14ac:dyDescent="0.25">
      <c r="A15" t="s">
        <v>115</v>
      </c>
      <c r="B15" t="s">
        <v>71</v>
      </c>
      <c r="C15">
        <v>105000</v>
      </c>
      <c r="D15" s="26">
        <v>0</v>
      </c>
      <c r="E15" s="26">
        <v>0</v>
      </c>
      <c r="F15" s="26">
        <v>0</v>
      </c>
      <c r="G15" s="26">
        <v>0</v>
      </c>
      <c r="H15" s="26">
        <v>0</v>
      </c>
      <c r="I15" s="26">
        <v>0</v>
      </c>
      <c r="J15" s="26">
        <v>3.6400000000000009E-2</v>
      </c>
      <c r="K15" s="26">
        <v>0</v>
      </c>
      <c r="L15" s="26">
        <v>0.20559999999999998</v>
      </c>
      <c r="M15" s="26">
        <v>9.0500000000000011E-2</v>
      </c>
      <c r="N15" s="26">
        <v>4.2500000000000003E-2</v>
      </c>
      <c r="O15" s="26">
        <v>2.8000000000000004E-3</v>
      </c>
      <c r="P15" s="26">
        <v>0</v>
      </c>
      <c r="Q15" s="26">
        <v>0</v>
      </c>
      <c r="R15" s="26">
        <v>0</v>
      </c>
      <c r="S15" s="26">
        <v>0</v>
      </c>
      <c r="T15" s="26">
        <v>0</v>
      </c>
      <c r="U15" s="26">
        <v>1.8500000000000003E-2</v>
      </c>
      <c r="V15" s="26">
        <v>0</v>
      </c>
      <c r="W15" s="26">
        <v>0</v>
      </c>
    </row>
    <row r="16" spans="1:23" x14ac:dyDescent="0.25">
      <c r="A16" t="s">
        <v>119</v>
      </c>
      <c r="B16" t="s">
        <v>88</v>
      </c>
      <c r="C16">
        <v>20000</v>
      </c>
      <c r="D16" s="26">
        <v>0</v>
      </c>
      <c r="E16" s="26">
        <v>0.1368</v>
      </c>
      <c r="F16" s="26">
        <v>5.3999999999999992E-2</v>
      </c>
      <c r="G16" s="26">
        <v>0</v>
      </c>
      <c r="H16" s="26">
        <v>0</v>
      </c>
      <c r="I16" s="26">
        <v>8.2800000000000012E-2</v>
      </c>
      <c r="J16" s="26">
        <v>0.13800000000000001</v>
      </c>
      <c r="K16" s="26">
        <v>0.13799999999999998</v>
      </c>
      <c r="L16" s="26">
        <v>5.2199999999999996E-2</v>
      </c>
      <c r="M16" s="26">
        <v>5.2199999999999996E-2</v>
      </c>
      <c r="N16" s="26">
        <v>1.1599999999999999E-2</v>
      </c>
      <c r="O16" s="26">
        <v>0</v>
      </c>
      <c r="P16" s="26">
        <v>0</v>
      </c>
      <c r="Q16" s="26">
        <v>0</v>
      </c>
      <c r="R16" s="26">
        <v>0</v>
      </c>
      <c r="S16" s="26">
        <v>0</v>
      </c>
      <c r="T16" s="26">
        <v>0</v>
      </c>
      <c r="U16" s="26">
        <v>4.0600000000000004E-2</v>
      </c>
      <c r="V16" s="26">
        <v>0</v>
      </c>
      <c r="W16" s="26">
        <v>0</v>
      </c>
    </row>
    <row r="17" spans="1:23" x14ac:dyDescent="0.25">
      <c r="A17" t="s">
        <v>120</v>
      </c>
      <c r="B17" t="s">
        <v>94</v>
      </c>
      <c r="C17">
        <v>20000</v>
      </c>
      <c r="D17" s="26">
        <v>0</v>
      </c>
      <c r="E17" s="26">
        <v>0.14780000000000001</v>
      </c>
      <c r="F17" s="26">
        <v>4.2000000000000003E-2</v>
      </c>
      <c r="G17" s="26">
        <v>0</v>
      </c>
      <c r="H17" s="26">
        <v>0</v>
      </c>
      <c r="I17" s="26">
        <v>0.10580000000000001</v>
      </c>
      <c r="J17" s="26">
        <v>0.21349999999999997</v>
      </c>
      <c r="K17" s="26">
        <v>0.16800000000000001</v>
      </c>
      <c r="L17" s="26">
        <v>2.52E-2</v>
      </c>
      <c r="M17" s="26">
        <v>2.52E-2</v>
      </c>
      <c r="N17" s="26">
        <v>5.6000000000000008E-3</v>
      </c>
      <c r="O17" s="26">
        <v>0</v>
      </c>
      <c r="P17" s="26">
        <v>0</v>
      </c>
      <c r="Q17" s="26">
        <v>0</v>
      </c>
      <c r="R17" s="26">
        <v>0</v>
      </c>
      <c r="S17" s="26">
        <v>0</v>
      </c>
      <c r="T17" s="26">
        <v>0</v>
      </c>
      <c r="U17" s="26">
        <v>1.9600000000000003E-2</v>
      </c>
      <c r="V17" s="26">
        <v>0</v>
      </c>
      <c r="W17" s="26">
        <v>0</v>
      </c>
    </row>
    <row r="18" spans="1:23" x14ac:dyDescent="0.25">
      <c r="A18" t="s">
        <v>121</v>
      </c>
      <c r="B18" t="s">
        <v>122</v>
      </c>
      <c r="C18">
        <v>12000</v>
      </c>
      <c r="D18" s="26">
        <v>1.2500000000000001E-2</v>
      </c>
      <c r="E18" s="26">
        <v>9.7349999999999992E-2</v>
      </c>
      <c r="F18" s="26">
        <v>6.2850000000000003E-2</v>
      </c>
      <c r="G18" s="26">
        <v>0</v>
      </c>
      <c r="H18" s="26">
        <v>0</v>
      </c>
      <c r="I18" s="26">
        <v>3.4500000000000003E-2</v>
      </c>
      <c r="J18" s="26">
        <v>0.19719999999999999</v>
      </c>
      <c r="K18" s="26">
        <v>0.19800000000000001</v>
      </c>
      <c r="L18" s="26">
        <v>5.7500000000000002E-2</v>
      </c>
      <c r="M18" s="26">
        <v>3.7499999999999999E-3</v>
      </c>
      <c r="N18" s="26">
        <v>8.5000000000000006E-3</v>
      </c>
      <c r="O18" s="26">
        <v>0</v>
      </c>
      <c r="P18" s="26">
        <v>0</v>
      </c>
      <c r="Q18" s="26">
        <v>0</v>
      </c>
      <c r="R18" s="26">
        <v>0</v>
      </c>
      <c r="S18" s="26">
        <v>0</v>
      </c>
      <c r="T18" s="26">
        <v>0</v>
      </c>
      <c r="U18" s="26">
        <v>5.2499999999999998E-2</v>
      </c>
      <c r="V18" s="26">
        <v>0</v>
      </c>
      <c r="W18" s="26">
        <v>0</v>
      </c>
    </row>
    <row r="19" spans="1:23" x14ac:dyDescent="0.25">
      <c r="A19" t="s">
        <v>129</v>
      </c>
      <c r="B19" t="s">
        <v>141</v>
      </c>
      <c r="C19">
        <v>8000</v>
      </c>
      <c r="D19" s="26">
        <v>5.0000000000000001E-3</v>
      </c>
      <c r="E19" s="26">
        <v>0.1978</v>
      </c>
      <c r="F19" s="26">
        <v>0</v>
      </c>
      <c r="G19" s="26">
        <v>0</v>
      </c>
      <c r="H19" s="26">
        <v>0</v>
      </c>
      <c r="I19" s="26">
        <v>0.1978</v>
      </c>
      <c r="J19" s="26">
        <v>0.02</v>
      </c>
      <c r="K19" s="26">
        <v>6.3E-3</v>
      </c>
      <c r="L19" s="26">
        <v>7.5500000000000012E-2</v>
      </c>
      <c r="M19" s="26">
        <v>2.2499999999999999E-2</v>
      </c>
      <c r="N19" s="26">
        <v>9.3999999999999986E-3</v>
      </c>
      <c r="O19" s="26">
        <v>0</v>
      </c>
      <c r="P19" s="26">
        <v>0</v>
      </c>
      <c r="Q19" s="26">
        <v>0</v>
      </c>
      <c r="R19" s="26">
        <v>0</v>
      </c>
      <c r="S19" s="26">
        <v>0</v>
      </c>
      <c r="T19" s="26">
        <v>0</v>
      </c>
      <c r="U19" s="26">
        <v>2.7300000000000001E-2</v>
      </c>
      <c r="V19" s="26">
        <v>0</v>
      </c>
      <c r="W19" s="26">
        <v>0</v>
      </c>
    </row>
    <row r="20" spans="1:23" x14ac:dyDescent="0.25">
      <c r="A20" t="s">
        <v>136</v>
      </c>
      <c r="B20" t="s">
        <v>131</v>
      </c>
      <c r="C20">
        <v>35000</v>
      </c>
      <c r="D20" s="26">
        <v>0</v>
      </c>
      <c r="E20" s="26">
        <v>0</v>
      </c>
      <c r="F20" s="26">
        <v>0</v>
      </c>
      <c r="G20" s="26">
        <v>0</v>
      </c>
      <c r="H20" s="26">
        <v>0</v>
      </c>
      <c r="I20" s="26">
        <v>0</v>
      </c>
      <c r="J20" s="26">
        <v>0</v>
      </c>
      <c r="K20" s="26">
        <v>4.7999999999999996E-3</v>
      </c>
      <c r="L20" s="26">
        <v>4.5400000000000003E-2</v>
      </c>
      <c r="M20" s="26">
        <v>2.0499999999999997E-2</v>
      </c>
      <c r="N20" s="26">
        <v>0.01</v>
      </c>
      <c r="O20" s="26">
        <v>0</v>
      </c>
      <c r="P20" s="26">
        <v>0</v>
      </c>
      <c r="Q20" s="26">
        <v>0</v>
      </c>
      <c r="R20" s="26">
        <v>0</v>
      </c>
      <c r="S20" s="26">
        <v>0</v>
      </c>
      <c r="T20" s="26">
        <v>0</v>
      </c>
      <c r="U20" s="26">
        <v>0.11379999999999998</v>
      </c>
      <c r="V20" s="26">
        <v>0.23624999999999999</v>
      </c>
      <c r="W20" s="26">
        <v>0</v>
      </c>
    </row>
    <row r="21" spans="1:23" x14ac:dyDescent="0.25">
      <c r="A21" t="s">
        <v>139</v>
      </c>
      <c r="B21" t="s">
        <v>140</v>
      </c>
      <c r="C21">
        <v>35000</v>
      </c>
      <c r="D21" s="26">
        <v>4.5000000000000005E-3</v>
      </c>
      <c r="E21" s="26">
        <v>9.8062499999999983E-2</v>
      </c>
      <c r="F21" s="26">
        <v>6.5287499999999998E-2</v>
      </c>
      <c r="G21" s="26">
        <v>0</v>
      </c>
      <c r="H21" s="26">
        <v>0</v>
      </c>
      <c r="I21" s="26">
        <v>3.2775000000000006E-2</v>
      </c>
      <c r="J21" s="26">
        <v>0.2631</v>
      </c>
      <c r="K21" s="26">
        <v>0.13830000000000001</v>
      </c>
      <c r="L21" s="26">
        <v>4.82E-2</v>
      </c>
      <c r="M21" s="26">
        <v>1.2350000000000002E-2</v>
      </c>
      <c r="N21" s="26">
        <v>1.0999999999999999E-2</v>
      </c>
      <c r="O21" s="26">
        <v>0</v>
      </c>
      <c r="P21" s="26">
        <v>0</v>
      </c>
      <c r="Q21" s="26">
        <v>0</v>
      </c>
      <c r="R21" s="26">
        <v>0</v>
      </c>
      <c r="S21" s="26">
        <v>0</v>
      </c>
      <c r="T21" s="26">
        <v>0</v>
      </c>
      <c r="U21" s="26">
        <v>2.2199999999999998E-2</v>
      </c>
      <c r="V21" s="26">
        <v>0</v>
      </c>
      <c r="W21" s="26">
        <v>0</v>
      </c>
    </row>
    <row r="22" spans="1:23" x14ac:dyDescent="0.25">
      <c r="A22" t="s">
        <v>144</v>
      </c>
      <c r="B22" t="s">
        <v>34</v>
      </c>
      <c r="C22">
        <v>35000</v>
      </c>
      <c r="D22" s="26">
        <v>0</v>
      </c>
      <c r="E22" s="26">
        <v>0</v>
      </c>
      <c r="F22" s="26">
        <v>0</v>
      </c>
      <c r="G22" s="26">
        <v>0</v>
      </c>
      <c r="H22" s="26">
        <v>0</v>
      </c>
      <c r="I22" s="26">
        <v>0</v>
      </c>
      <c r="J22" s="26">
        <v>0</v>
      </c>
      <c r="K22" s="26">
        <v>0</v>
      </c>
      <c r="L22" s="26">
        <v>0.18350000000000002</v>
      </c>
      <c r="M22" s="26">
        <v>0.184</v>
      </c>
      <c r="N22" s="26">
        <v>3.95E-2</v>
      </c>
      <c r="O22" s="26">
        <v>0</v>
      </c>
      <c r="P22" s="26">
        <v>0</v>
      </c>
      <c r="Q22" s="26">
        <v>0</v>
      </c>
      <c r="R22" s="26">
        <v>0</v>
      </c>
      <c r="S22" s="26">
        <v>0</v>
      </c>
      <c r="T22" s="26">
        <v>0</v>
      </c>
      <c r="U22" s="26">
        <v>0.14800000000000002</v>
      </c>
      <c r="V22" s="26">
        <v>0</v>
      </c>
      <c r="W22" s="26">
        <v>0</v>
      </c>
    </row>
    <row r="23" spans="1:23" x14ac:dyDescent="0.25">
      <c r="A23" t="s">
        <v>145</v>
      </c>
      <c r="B23" t="s">
        <v>131</v>
      </c>
      <c r="C23">
        <v>35000</v>
      </c>
      <c r="D23" s="26">
        <v>0</v>
      </c>
      <c r="E23" s="26">
        <v>0</v>
      </c>
      <c r="F23" s="26">
        <v>0</v>
      </c>
      <c r="G23" s="26">
        <v>0</v>
      </c>
      <c r="H23" s="26">
        <v>0</v>
      </c>
      <c r="I23" s="26">
        <v>0</v>
      </c>
      <c r="J23" s="26">
        <v>0</v>
      </c>
      <c r="K23" s="26">
        <v>4.7999999999999996E-3</v>
      </c>
      <c r="L23" s="26">
        <v>4.5400000000000003E-2</v>
      </c>
      <c r="M23" s="26">
        <v>2.0499999999999997E-2</v>
      </c>
      <c r="N23" s="26">
        <v>0.01</v>
      </c>
      <c r="O23" s="26">
        <v>0</v>
      </c>
      <c r="P23" s="26">
        <v>0</v>
      </c>
      <c r="Q23" s="26">
        <v>0</v>
      </c>
      <c r="R23" s="26">
        <v>0</v>
      </c>
      <c r="S23" s="26">
        <v>0</v>
      </c>
      <c r="T23" s="26">
        <v>0</v>
      </c>
      <c r="U23" s="26">
        <v>0.11379999999999998</v>
      </c>
      <c r="V23" s="26">
        <v>0.23624999999999999</v>
      </c>
      <c r="W23" s="26">
        <v>0</v>
      </c>
    </row>
    <row r="24" spans="1:23" x14ac:dyDescent="0.25">
      <c r="A24" t="s">
        <v>146</v>
      </c>
      <c r="B24" t="s">
        <v>34</v>
      </c>
      <c r="C24">
        <v>35000</v>
      </c>
      <c r="D24" s="26">
        <v>0</v>
      </c>
      <c r="E24" s="26">
        <v>0</v>
      </c>
      <c r="F24" s="26">
        <v>0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0.18350000000000002</v>
      </c>
      <c r="M24" s="26">
        <v>0.184</v>
      </c>
      <c r="N24" s="26">
        <v>3.95E-2</v>
      </c>
      <c r="O24" s="26">
        <v>0</v>
      </c>
      <c r="P24" s="26">
        <v>0</v>
      </c>
      <c r="Q24" s="26">
        <v>0</v>
      </c>
      <c r="R24" s="26">
        <v>0</v>
      </c>
      <c r="S24" s="26">
        <v>0</v>
      </c>
      <c r="T24" s="26">
        <v>0</v>
      </c>
      <c r="U24" s="26">
        <v>0.14800000000000002</v>
      </c>
      <c r="V24" s="26">
        <v>0</v>
      </c>
      <c r="W24" s="26">
        <v>0</v>
      </c>
    </row>
    <row r="25" spans="1:23" x14ac:dyDescent="0.25">
      <c r="A25" t="s">
        <v>147</v>
      </c>
      <c r="B25" t="s">
        <v>80</v>
      </c>
      <c r="C25">
        <v>35000</v>
      </c>
      <c r="D25" s="26">
        <v>0</v>
      </c>
      <c r="E25" s="26">
        <v>0</v>
      </c>
      <c r="F25" s="26">
        <v>0</v>
      </c>
      <c r="G25" s="26">
        <v>0</v>
      </c>
      <c r="H25" s="26">
        <v>0</v>
      </c>
      <c r="I25" s="26">
        <v>0</v>
      </c>
      <c r="J25" s="26">
        <v>0</v>
      </c>
      <c r="K25" s="26">
        <v>1.44E-2</v>
      </c>
      <c r="L25" s="26">
        <v>0.19120000000000001</v>
      </c>
      <c r="M25" s="26">
        <v>3.6499999999999998E-2</v>
      </c>
      <c r="N25" s="26">
        <v>0.01</v>
      </c>
      <c r="O25" s="26">
        <v>0</v>
      </c>
      <c r="P25" s="26">
        <v>0</v>
      </c>
      <c r="Q25" s="26">
        <v>0</v>
      </c>
      <c r="R25" s="26">
        <v>0</v>
      </c>
      <c r="S25" s="26">
        <v>0</v>
      </c>
      <c r="T25" s="26">
        <v>0</v>
      </c>
      <c r="U25" s="26">
        <v>0.34139999999999998</v>
      </c>
      <c r="V25" s="26">
        <v>0</v>
      </c>
      <c r="W25" s="26">
        <v>0</v>
      </c>
    </row>
    <row r="26" spans="1:23" x14ac:dyDescent="0.25">
      <c r="A26" t="s">
        <v>149</v>
      </c>
      <c r="B26" t="s">
        <v>148</v>
      </c>
      <c r="C26">
        <v>35000</v>
      </c>
      <c r="D26" s="26">
        <v>0</v>
      </c>
      <c r="E26" s="26">
        <v>0</v>
      </c>
      <c r="F26" s="26">
        <v>0</v>
      </c>
      <c r="G26" s="26">
        <v>0</v>
      </c>
      <c r="H26" s="26">
        <v>0</v>
      </c>
      <c r="I26" s="26">
        <v>0</v>
      </c>
      <c r="J26" s="26">
        <v>0</v>
      </c>
      <c r="K26" s="26">
        <v>6.0000000000000001E-3</v>
      </c>
      <c r="L26" s="26">
        <v>0.27949999999999997</v>
      </c>
      <c r="M26" s="26">
        <v>5.8499999999999996E-2</v>
      </c>
      <c r="N26" s="26">
        <v>0.01</v>
      </c>
      <c r="O26" s="26">
        <v>0</v>
      </c>
      <c r="P26" s="26">
        <v>0</v>
      </c>
      <c r="Q26" s="26">
        <v>0</v>
      </c>
      <c r="R26" s="26">
        <v>0</v>
      </c>
      <c r="S26" s="26">
        <v>0</v>
      </c>
      <c r="T26" s="26">
        <v>0</v>
      </c>
      <c r="U26" s="26">
        <v>0.17924999999999996</v>
      </c>
      <c r="V26" s="26">
        <v>0</v>
      </c>
      <c r="W26" s="26">
        <v>0</v>
      </c>
    </row>
    <row r="27" spans="1:23" x14ac:dyDescent="0.25">
      <c r="A27" t="s">
        <v>150</v>
      </c>
      <c r="B27" t="s">
        <v>151</v>
      </c>
      <c r="C27">
        <v>1000</v>
      </c>
      <c r="D27" s="26">
        <v>0</v>
      </c>
      <c r="E27" s="26">
        <v>0.28920000000000001</v>
      </c>
      <c r="F27" s="26">
        <v>2.6999999999999996E-2</v>
      </c>
      <c r="G27" s="26">
        <v>0</v>
      </c>
      <c r="H27" s="26">
        <v>0</v>
      </c>
      <c r="I27" s="26">
        <v>0.26220000000000004</v>
      </c>
      <c r="J27" s="26">
        <v>6.9000000000000006E-2</v>
      </c>
      <c r="K27" s="26">
        <v>7.1999999999999995E-2</v>
      </c>
      <c r="L27" s="26">
        <v>2.7719999999999998E-2</v>
      </c>
      <c r="M27" s="26">
        <v>2.7719999999999998E-2</v>
      </c>
      <c r="N27" s="26">
        <v>6.1599999999999997E-3</v>
      </c>
      <c r="O27" s="26">
        <v>0</v>
      </c>
      <c r="P27" s="26">
        <v>0</v>
      </c>
      <c r="Q27" s="26">
        <v>0</v>
      </c>
      <c r="R27" s="26">
        <v>0</v>
      </c>
      <c r="S27" s="26">
        <v>0</v>
      </c>
      <c r="T27" s="26">
        <v>0</v>
      </c>
      <c r="U27" s="26">
        <v>2.1560000000000003E-2</v>
      </c>
      <c r="V27" s="26">
        <v>0</v>
      </c>
      <c r="W27" s="26">
        <v>0</v>
      </c>
    </row>
    <row r="28" spans="1:23" x14ac:dyDescent="0.25">
      <c r="A28" t="s">
        <v>152</v>
      </c>
      <c r="B28" t="s">
        <v>94</v>
      </c>
      <c r="C28">
        <v>1000</v>
      </c>
      <c r="D28" s="26">
        <v>0</v>
      </c>
      <c r="E28" s="26">
        <v>0.14780000000000001</v>
      </c>
      <c r="F28" s="26">
        <v>4.2000000000000003E-2</v>
      </c>
      <c r="G28" s="26">
        <v>0</v>
      </c>
      <c r="H28" s="26">
        <v>0</v>
      </c>
      <c r="I28" s="26">
        <v>0.10580000000000001</v>
      </c>
      <c r="J28" s="26">
        <v>0.21349999999999997</v>
      </c>
      <c r="K28" s="26">
        <v>0.16800000000000001</v>
      </c>
      <c r="L28" s="26">
        <v>2.52E-2</v>
      </c>
      <c r="M28" s="26">
        <v>2.52E-2</v>
      </c>
      <c r="N28" s="26">
        <v>5.6000000000000008E-3</v>
      </c>
      <c r="O28" s="26">
        <v>0</v>
      </c>
      <c r="P28" s="26">
        <v>0</v>
      </c>
      <c r="Q28" s="26">
        <v>0</v>
      </c>
      <c r="R28" s="26">
        <v>0</v>
      </c>
      <c r="S28" s="26">
        <v>0</v>
      </c>
      <c r="T28" s="26">
        <v>0</v>
      </c>
      <c r="U28" s="26">
        <v>1.9600000000000003E-2</v>
      </c>
      <c r="V28" s="26">
        <v>0</v>
      </c>
      <c r="W28" s="26">
        <v>0</v>
      </c>
    </row>
    <row r="29" spans="1:23" x14ac:dyDescent="0.25">
      <c r="A29" t="s">
        <v>153</v>
      </c>
      <c r="B29" t="s">
        <v>154</v>
      </c>
      <c r="C29">
        <v>25000</v>
      </c>
      <c r="D29" s="26">
        <v>0</v>
      </c>
      <c r="E29" s="26">
        <v>0.24900000000000003</v>
      </c>
      <c r="F29" s="26">
        <v>1.44E-2</v>
      </c>
      <c r="G29" s="26">
        <v>0</v>
      </c>
      <c r="H29" s="26">
        <v>0</v>
      </c>
      <c r="I29" s="26">
        <v>0.2346</v>
      </c>
      <c r="J29" s="26">
        <v>3.6799999999999999E-2</v>
      </c>
      <c r="K29" s="26">
        <v>0.22800000000000001</v>
      </c>
      <c r="L29" s="26">
        <v>5.4000000000000003E-3</v>
      </c>
      <c r="M29" s="26">
        <v>5.4000000000000003E-3</v>
      </c>
      <c r="N29" s="26">
        <v>1.1999999999999999E-3</v>
      </c>
      <c r="O29" s="26">
        <v>0</v>
      </c>
      <c r="P29" s="26">
        <v>0</v>
      </c>
      <c r="Q29" s="26">
        <v>0</v>
      </c>
      <c r="R29" s="26">
        <v>0</v>
      </c>
      <c r="S29" s="26">
        <v>0</v>
      </c>
      <c r="T29" s="26">
        <v>0</v>
      </c>
      <c r="U29" s="26">
        <v>4.2000000000000006E-3</v>
      </c>
      <c r="V29" s="26">
        <v>0</v>
      </c>
      <c r="W29" s="26">
        <v>0</v>
      </c>
    </row>
    <row r="30" spans="1:23" x14ac:dyDescent="0.25">
      <c r="A30" t="s">
        <v>155</v>
      </c>
      <c r="B30" t="s">
        <v>148</v>
      </c>
      <c r="C30">
        <v>35000</v>
      </c>
      <c r="D30" s="26">
        <v>0</v>
      </c>
      <c r="E30" s="26">
        <v>0</v>
      </c>
      <c r="F30" s="26">
        <v>0</v>
      </c>
      <c r="G30" s="26">
        <v>0</v>
      </c>
      <c r="H30" s="26">
        <v>0</v>
      </c>
      <c r="I30" s="26">
        <v>0</v>
      </c>
      <c r="J30" s="26">
        <v>0</v>
      </c>
      <c r="K30" s="26">
        <v>6.0000000000000001E-3</v>
      </c>
      <c r="L30" s="26">
        <v>0.27949999999999997</v>
      </c>
      <c r="M30" s="26">
        <v>5.8499999999999996E-2</v>
      </c>
      <c r="N30" s="26">
        <v>0.01</v>
      </c>
      <c r="O30" s="26">
        <v>0</v>
      </c>
      <c r="P30" s="26">
        <v>0</v>
      </c>
      <c r="Q30" s="26">
        <v>0</v>
      </c>
      <c r="R30" s="26">
        <v>0</v>
      </c>
      <c r="S30" s="26">
        <v>0</v>
      </c>
      <c r="T30" s="26">
        <v>0</v>
      </c>
      <c r="U30" s="26">
        <v>0.17924999999999996</v>
      </c>
      <c r="V30" s="26">
        <v>0</v>
      </c>
      <c r="W30" s="26">
        <v>0</v>
      </c>
    </row>
    <row r="31" spans="1:23" x14ac:dyDescent="0.25">
      <c r="A31" t="s">
        <v>157</v>
      </c>
      <c r="B31" t="s">
        <v>156</v>
      </c>
      <c r="C31">
        <v>12150</v>
      </c>
      <c r="D31" s="26">
        <v>0</v>
      </c>
      <c r="E31" s="26">
        <v>0.26555000000000001</v>
      </c>
      <c r="F31" s="26">
        <v>7.0049999999999987E-2</v>
      </c>
      <c r="G31" s="26">
        <v>0</v>
      </c>
      <c r="H31" s="26">
        <v>0</v>
      </c>
      <c r="I31" s="26">
        <v>0.19550000000000001</v>
      </c>
      <c r="J31" s="26">
        <v>3.0499999999999999E-2</v>
      </c>
      <c r="K31" s="26">
        <v>0.1152</v>
      </c>
      <c r="L31" s="26">
        <v>0</v>
      </c>
      <c r="M31" s="26">
        <v>0</v>
      </c>
      <c r="N31" s="26">
        <v>7.3199999999999987E-2</v>
      </c>
      <c r="O31" s="26">
        <v>0</v>
      </c>
      <c r="P31" s="26">
        <v>0</v>
      </c>
      <c r="Q31" s="26">
        <v>0</v>
      </c>
      <c r="R31" s="26">
        <v>0</v>
      </c>
      <c r="S31" s="26">
        <v>0</v>
      </c>
      <c r="T31" s="26">
        <v>0</v>
      </c>
      <c r="U31" s="26">
        <v>0</v>
      </c>
      <c r="V31" s="26">
        <v>0</v>
      </c>
      <c r="W31" s="26">
        <v>0</v>
      </c>
    </row>
    <row r="32" spans="1:23" x14ac:dyDescent="0.25">
      <c r="A32" t="s">
        <v>158</v>
      </c>
      <c r="B32" t="s">
        <v>159</v>
      </c>
      <c r="C32">
        <v>35000</v>
      </c>
      <c r="D32" s="26">
        <v>0</v>
      </c>
      <c r="E32" s="26">
        <v>0</v>
      </c>
      <c r="F32" s="26">
        <v>0</v>
      </c>
      <c r="G32" s="26">
        <v>0</v>
      </c>
      <c r="H32" s="26">
        <v>0</v>
      </c>
      <c r="I32" s="26">
        <v>0</v>
      </c>
      <c r="J32" s="26">
        <v>0</v>
      </c>
      <c r="K32" s="26">
        <v>0</v>
      </c>
      <c r="L32" s="26">
        <v>0.1105</v>
      </c>
      <c r="M32" s="26">
        <v>0.12230000000000001</v>
      </c>
      <c r="N32" s="26">
        <v>6.5250000000000002E-2</v>
      </c>
      <c r="O32" s="26">
        <v>0</v>
      </c>
      <c r="P32" s="26">
        <v>0</v>
      </c>
      <c r="Q32" s="26">
        <v>0</v>
      </c>
      <c r="R32" s="26">
        <v>0</v>
      </c>
      <c r="S32" s="26">
        <v>0</v>
      </c>
      <c r="T32" s="26">
        <v>0</v>
      </c>
      <c r="U32" s="26">
        <v>0.11285000000000001</v>
      </c>
      <c r="V32" s="26">
        <v>0</v>
      </c>
      <c r="W32" s="26">
        <v>0</v>
      </c>
    </row>
    <row r="33" spans="1:23" x14ac:dyDescent="0.25">
      <c r="A33" t="s">
        <v>161</v>
      </c>
      <c r="B33" t="s">
        <v>162</v>
      </c>
      <c r="C33">
        <v>11950</v>
      </c>
      <c r="D33" s="26">
        <v>0</v>
      </c>
      <c r="E33" s="26">
        <v>0.29670000000000002</v>
      </c>
      <c r="F33" s="26">
        <v>4.1399999999999999E-2</v>
      </c>
      <c r="G33" s="26">
        <v>0</v>
      </c>
      <c r="H33" s="26">
        <v>0</v>
      </c>
      <c r="I33" s="26">
        <v>0.25530000000000003</v>
      </c>
      <c r="J33" s="26">
        <v>0.10580000000000001</v>
      </c>
      <c r="K33" s="26">
        <v>5.7450000000000001E-2</v>
      </c>
      <c r="L33" s="26">
        <v>0</v>
      </c>
      <c r="M33" s="26">
        <v>1.9000000000000003E-2</v>
      </c>
      <c r="N33" s="26">
        <v>3.3350000000000005E-2</v>
      </c>
      <c r="O33" s="26">
        <v>1E-3</v>
      </c>
      <c r="P33" s="26">
        <v>0</v>
      </c>
      <c r="Q33" s="26">
        <v>0</v>
      </c>
      <c r="R33" s="26">
        <v>0</v>
      </c>
      <c r="S33" s="26">
        <v>0</v>
      </c>
      <c r="T33" s="26">
        <v>0</v>
      </c>
      <c r="U33" s="26">
        <v>0</v>
      </c>
      <c r="V33" s="26">
        <v>3.3E-3</v>
      </c>
      <c r="W33" s="26">
        <v>0</v>
      </c>
    </row>
    <row r="34" spans="1:23" x14ac:dyDescent="0.25">
      <c r="A34" t="s">
        <v>166</v>
      </c>
      <c r="B34" t="s">
        <v>167</v>
      </c>
      <c r="C34">
        <v>4500</v>
      </c>
      <c r="D34" s="26">
        <v>8.0000000000000002E-3</v>
      </c>
      <c r="E34" s="26">
        <v>0.26129999999999998</v>
      </c>
      <c r="F34" s="26">
        <v>4.0500000000000001E-2</v>
      </c>
      <c r="G34" s="26">
        <v>0</v>
      </c>
      <c r="H34" s="26">
        <v>0</v>
      </c>
      <c r="I34" s="26">
        <v>0.22080000000000002</v>
      </c>
      <c r="J34" s="26">
        <v>5.5E-2</v>
      </c>
      <c r="K34" s="26">
        <v>2.7300000000000001E-2</v>
      </c>
      <c r="L34" s="26">
        <v>6.4299999999999996E-2</v>
      </c>
      <c r="M34" s="26">
        <v>1.34E-2</v>
      </c>
      <c r="N34" s="26">
        <v>4.2000000000000003E-2</v>
      </c>
      <c r="O34" s="26">
        <v>0</v>
      </c>
      <c r="P34" s="26">
        <v>0</v>
      </c>
      <c r="Q34" s="26">
        <v>0</v>
      </c>
      <c r="R34" s="26">
        <v>0</v>
      </c>
      <c r="S34" s="26">
        <v>0</v>
      </c>
      <c r="T34" s="26">
        <v>0</v>
      </c>
      <c r="U34" s="26">
        <v>3.6900000000000002E-2</v>
      </c>
      <c r="V34" s="26">
        <v>0</v>
      </c>
      <c r="W34" s="26">
        <v>0</v>
      </c>
    </row>
    <row r="35" spans="1:23" x14ac:dyDescent="0.25">
      <c r="A35" t="s">
        <v>171</v>
      </c>
      <c r="B35" t="s">
        <v>172</v>
      </c>
      <c r="C35">
        <v>4500</v>
      </c>
      <c r="D35" s="26">
        <v>7.4999999999999997E-3</v>
      </c>
      <c r="E35" s="26">
        <v>0.11132500000000001</v>
      </c>
      <c r="F35" s="26">
        <v>8.257500000000001E-2</v>
      </c>
      <c r="G35" s="26">
        <v>0</v>
      </c>
      <c r="H35" s="26">
        <v>0</v>
      </c>
      <c r="I35" s="26">
        <v>2.8750000000000001E-2</v>
      </c>
      <c r="J35" s="26">
        <v>0.23699999999999999</v>
      </c>
      <c r="K35" s="26">
        <v>9.3000000000000013E-2</v>
      </c>
      <c r="L35" s="26">
        <v>5.9500000000000004E-2</v>
      </c>
      <c r="M35" s="26">
        <v>1.225E-2</v>
      </c>
      <c r="N35" s="26">
        <v>7.3000000000000001E-3</v>
      </c>
      <c r="O35" s="26">
        <v>2E-3</v>
      </c>
      <c r="P35" s="26">
        <v>0</v>
      </c>
      <c r="Q35" s="26">
        <v>0</v>
      </c>
      <c r="R35" s="26">
        <v>0</v>
      </c>
      <c r="S35" s="26">
        <v>0</v>
      </c>
      <c r="T35" s="26">
        <v>0</v>
      </c>
      <c r="U35" s="26">
        <v>3.4499999999999996E-2</v>
      </c>
      <c r="V35" s="26">
        <v>0</v>
      </c>
      <c r="W35" s="26">
        <v>0</v>
      </c>
    </row>
    <row r="36" spans="1:23" x14ac:dyDescent="0.25">
      <c r="A36" t="s">
        <v>174</v>
      </c>
      <c r="B36" t="s">
        <v>154</v>
      </c>
      <c r="C36">
        <v>25000</v>
      </c>
      <c r="D36" s="26">
        <v>0</v>
      </c>
      <c r="E36" s="26">
        <v>0.24900000000000003</v>
      </c>
      <c r="F36" s="26">
        <v>1.44E-2</v>
      </c>
      <c r="G36" s="26">
        <v>0</v>
      </c>
      <c r="H36" s="26">
        <v>0</v>
      </c>
      <c r="I36" s="26">
        <v>0.2346</v>
      </c>
      <c r="J36" s="26">
        <v>3.6799999999999999E-2</v>
      </c>
      <c r="K36" s="26">
        <v>0.22800000000000001</v>
      </c>
      <c r="L36" s="26">
        <v>5.4000000000000003E-3</v>
      </c>
      <c r="M36" s="26">
        <v>5.4000000000000003E-3</v>
      </c>
      <c r="N36" s="26">
        <v>1.1999999999999999E-3</v>
      </c>
      <c r="O36" s="26">
        <v>0</v>
      </c>
      <c r="P36" s="26">
        <v>0</v>
      </c>
      <c r="Q36" s="26">
        <v>0</v>
      </c>
      <c r="R36" s="26">
        <v>0</v>
      </c>
      <c r="S36" s="26">
        <v>0</v>
      </c>
      <c r="T36" s="26">
        <v>0</v>
      </c>
      <c r="U36" s="26">
        <v>4.2000000000000006E-3</v>
      </c>
      <c r="V36" s="26">
        <v>0</v>
      </c>
      <c r="W36" s="26">
        <v>0</v>
      </c>
    </row>
    <row r="37" spans="1:23" x14ac:dyDescent="0.25">
      <c r="A37" t="s">
        <v>175</v>
      </c>
      <c r="B37" t="s">
        <v>148</v>
      </c>
      <c r="C37">
        <v>35000</v>
      </c>
      <c r="D37" s="26">
        <v>0</v>
      </c>
      <c r="E37" s="26">
        <v>0</v>
      </c>
      <c r="F37" s="26">
        <v>0</v>
      </c>
      <c r="G37" s="26">
        <v>0</v>
      </c>
      <c r="H37" s="26">
        <v>0</v>
      </c>
      <c r="I37" s="26">
        <v>0</v>
      </c>
      <c r="J37" s="26">
        <v>0</v>
      </c>
      <c r="K37" s="26">
        <v>6.0000000000000001E-3</v>
      </c>
      <c r="L37" s="26">
        <v>0.27949999999999997</v>
      </c>
      <c r="M37" s="26">
        <v>5.8499999999999996E-2</v>
      </c>
      <c r="N37" s="26">
        <v>0.01</v>
      </c>
      <c r="O37" s="26">
        <v>0</v>
      </c>
      <c r="P37" s="26">
        <v>0</v>
      </c>
      <c r="Q37" s="26">
        <v>0</v>
      </c>
      <c r="R37" s="26">
        <v>0</v>
      </c>
      <c r="S37" s="26">
        <v>0</v>
      </c>
      <c r="T37" s="26">
        <v>0</v>
      </c>
      <c r="U37" s="26">
        <v>0.17924999999999996</v>
      </c>
      <c r="V37" s="26">
        <v>0</v>
      </c>
      <c r="W37" s="26">
        <v>0</v>
      </c>
    </row>
    <row r="38" spans="1:23" x14ac:dyDescent="0.25">
      <c r="A38" t="s">
        <v>176</v>
      </c>
      <c r="B38" t="s">
        <v>80</v>
      </c>
      <c r="C38">
        <v>35000</v>
      </c>
      <c r="D38" s="26">
        <v>0</v>
      </c>
      <c r="E38" s="26">
        <v>0</v>
      </c>
      <c r="F38" s="26">
        <v>0</v>
      </c>
      <c r="G38" s="26">
        <v>0</v>
      </c>
      <c r="H38" s="26">
        <v>0</v>
      </c>
      <c r="I38" s="26">
        <v>0</v>
      </c>
      <c r="J38" s="26">
        <v>0</v>
      </c>
      <c r="K38" s="26">
        <v>1.44E-2</v>
      </c>
      <c r="L38" s="26">
        <v>0.19120000000000001</v>
      </c>
      <c r="M38" s="26">
        <v>3.6499999999999998E-2</v>
      </c>
      <c r="N38" s="26">
        <v>0.01</v>
      </c>
      <c r="O38" s="26">
        <v>0</v>
      </c>
      <c r="P38" s="26">
        <v>0</v>
      </c>
      <c r="Q38" s="26">
        <v>0</v>
      </c>
      <c r="R38" s="26">
        <v>0</v>
      </c>
      <c r="S38" s="26">
        <v>0</v>
      </c>
      <c r="T38" s="26">
        <v>0</v>
      </c>
      <c r="U38" s="26">
        <v>0.34139999999999998</v>
      </c>
      <c r="V38" s="26">
        <v>0</v>
      </c>
      <c r="W38" s="26">
        <v>0</v>
      </c>
    </row>
    <row r="39" spans="1:23" x14ac:dyDescent="0.25">
      <c r="A39" t="s">
        <v>177</v>
      </c>
      <c r="B39" t="s">
        <v>80</v>
      </c>
      <c r="C39">
        <v>35000</v>
      </c>
      <c r="D39" s="26">
        <v>0</v>
      </c>
      <c r="E39" s="26">
        <v>0</v>
      </c>
      <c r="F39" s="26">
        <v>0</v>
      </c>
      <c r="G39" s="26">
        <v>0</v>
      </c>
      <c r="H39" s="26">
        <v>0</v>
      </c>
      <c r="I39" s="26">
        <v>0</v>
      </c>
      <c r="J39" s="26">
        <v>0</v>
      </c>
      <c r="K39" s="26">
        <v>1.44E-2</v>
      </c>
      <c r="L39" s="26">
        <v>0.19120000000000001</v>
      </c>
      <c r="M39" s="26">
        <v>3.6499999999999998E-2</v>
      </c>
      <c r="N39" s="26">
        <v>0.01</v>
      </c>
      <c r="O39" s="26">
        <v>0</v>
      </c>
      <c r="P39" s="26">
        <v>0</v>
      </c>
      <c r="Q39" s="26">
        <v>0</v>
      </c>
      <c r="R39" s="26">
        <v>0</v>
      </c>
      <c r="S39" s="26">
        <v>0</v>
      </c>
      <c r="T39" s="26">
        <v>0</v>
      </c>
      <c r="U39" s="26">
        <v>0.34139999999999998</v>
      </c>
      <c r="V39" s="26">
        <v>0</v>
      </c>
      <c r="W39" s="26">
        <v>0</v>
      </c>
    </row>
    <row r="40" spans="1:23" x14ac:dyDescent="0.25">
      <c r="A40" t="s">
        <v>178</v>
      </c>
      <c r="B40" t="s">
        <v>34</v>
      </c>
      <c r="C40">
        <v>35000</v>
      </c>
      <c r="D40" s="26">
        <v>0</v>
      </c>
      <c r="E40" s="26">
        <v>0</v>
      </c>
      <c r="F40" s="26">
        <v>0</v>
      </c>
      <c r="G40" s="26">
        <v>0</v>
      </c>
      <c r="H40" s="26">
        <v>0</v>
      </c>
      <c r="I40" s="26">
        <v>0</v>
      </c>
      <c r="J40" s="26">
        <v>0</v>
      </c>
      <c r="K40" s="26">
        <v>0</v>
      </c>
      <c r="L40" s="26">
        <v>0.18350000000000002</v>
      </c>
      <c r="M40" s="26">
        <v>0.184</v>
      </c>
      <c r="N40" s="26">
        <v>3.95E-2</v>
      </c>
      <c r="O40" s="26">
        <v>0</v>
      </c>
      <c r="P40" s="26">
        <v>0</v>
      </c>
      <c r="Q40" s="26">
        <v>0</v>
      </c>
      <c r="R40" s="26">
        <v>0</v>
      </c>
      <c r="S40" s="26">
        <v>0</v>
      </c>
      <c r="T40" s="26">
        <v>0</v>
      </c>
      <c r="U40" s="26">
        <v>0.14800000000000002</v>
      </c>
      <c r="V40" s="26">
        <v>0</v>
      </c>
      <c r="W40" s="26">
        <v>0</v>
      </c>
    </row>
    <row r="41" spans="1:23" x14ac:dyDescent="0.25">
      <c r="A41" t="s">
        <v>181</v>
      </c>
      <c r="B41" t="s">
        <v>182</v>
      </c>
      <c r="C41">
        <v>3050</v>
      </c>
      <c r="D41" s="26">
        <v>0</v>
      </c>
      <c r="E41" s="26">
        <v>0.24815000000000001</v>
      </c>
      <c r="F41" s="26">
        <v>3.8849999999999996E-2</v>
      </c>
      <c r="G41" s="26">
        <v>0</v>
      </c>
      <c r="H41" s="26">
        <v>0</v>
      </c>
      <c r="I41" s="26">
        <v>0.20929999999999999</v>
      </c>
      <c r="J41" s="26">
        <v>4.2699999999999995E-2</v>
      </c>
      <c r="K41" s="26">
        <v>0.13500000000000001</v>
      </c>
      <c r="L41" s="26">
        <v>5.0400000000000002E-3</v>
      </c>
      <c r="M41" s="26">
        <v>5.0400000000000002E-3</v>
      </c>
      <c r="N41" s="26">
        <v>3.5920000000000001E-2</v>
      </c>
      <c r="O41" s="26">
        <v>0</v>
      </c>
      <c r="P41" s="26">
        <v>0</v>
      </c>
      <c r="Q41" s="26">
        <v>0</v>
      </c>
      <c r="R41" s="26">
        <v>0</v>
      </c>
      <c r="S41" s="26">
        <v>0</v>
      </c>
      <c r="T41" s="26">
        <v>0</v>
      </c>
      <c r="U41" s="26">
        <v>3.9199999999999999E-3</v>
      </c>
      <c r="V41" s="26">
        <v>0</v>
      </c>
      <c r="W41" s="26">
        <v>0</v>
      </c>
    </row>
    <row r="42" spans="1:23" x14ac:dyDescent="0.25">
      <c r="A42" t="s">
        <v>187</v>
      </c>
      <c r="B42" t="s">
        <v>188</v>
      </c>
      <c r="C42">
        <v>3050</v>
      </c>
      <c r="D42" s="26">
        <v>4.0000000000000001E-3</v>
      </c>
      <c r="E42" s="26">
        <v>0.19120000000000001</v>
      </c>
      <c r="F42" s="26">
        <v>7.1999999999999998E-3</v>
      </c>
      <c r="G42" s="26">
        <v>0</v>
      </c>
      <c r="H42" s="26">
        <v>0</v>
      </c>
      <c r="I42" s="26">
        <v>0.18400000000000002</v>
      </c>
      <c r="J42" s="26">
        <v>3.4400000000000007E-2</v>
      </c>
      <c r="K42" s="26">
        <v>0.18330000000000002</v>
      </c>
      <c r="L42" s="26">
        <v>4.3400000000000001E-2</v>
      </c>
      <c r="M42" s="26">
        <v>1.1200000000000002E-2</v>
      </c>
      <c r="N42" s="26">
        <v>5.5000000000000005E-3</v>
      </c>
      <c r="O42" s="26">
        <v>2E-3</v>
      </c>
      <c r="P42" s="26">
        <v>0</v>
      </c>
      <c r="Q42" s="26">
        <v>0</v>
      </c>
      <c r="R42" s="26">
        <v>0</v>
      </c>
      <c r="S42" s="26">
        <v>0</v>
      </c>
      <c r="T42" s="26">
        <v>0</v>
      </c>
      <c r="U42" s="26">
        <v>1.9799999999999998E-2</v>
      </c>
      <c r="V42" s="26">
        <v>2.2000000000000001E-3</v>
      </c>
      <c r="W42" s="26">
        <v>0</v>
      </c>
    </row>
    <row r="43" spans="1:23" x14ac:dyDescent="0.25">
      <c r="A43" t="s">
        <v>189</v>
      </c>
      <c r="B43" t="s">
        <v>34</v>
      </c>
      <c r="C43">
        <v>35000</v>
      </c>
      <c r="D43" s="26">
        <v>0</v>
      </c>
      <c r="E43" s="26">
        <v>0</v>
      </c>
      <c r="F43" s="26">
        <v>0</v>
      </c>
      <c r="G43" s="26">
        <v>0</v>
      </c>
      <c r="H43" s="26">
        <v>0</v>
      </c>
      <c r="I43" s="26">
        <v>0</v>
      </c>
      <c r="J43" s="26">
        <v>0</v>
      </c>
      <c r="K43" s="26">
        <v>0</v>
      </c>
      <c r="L43" s="26">
        <v>0.18350000000000002</v>
      </c>
      <c r="M43" s="26">
        <v>0.184</v>
      </c>
      <c r="N43" s="26">
        <v>3.95E-2</v>
      </c>
      <c r="O43" s="26">
        <v>0</v>
      </c>
      <c r="P43" s="26">
        <v>0</v>
      </c>
      <c r="Q43" s="26">
        <v>0</v>
      </c>
      <c r="R43" s="26">
        <v>0</v>
      </c>
      <c r="S43" s="26">
        <v>0</v>
      </c>
      <c r="T43" s="26">
        <v>0</v>
      </c>
      <c r="U43" s="26">
        <v>0.14800000000000002</v>
      </c>
      <c r="V43" s="26">
        <v>0</v>
      </c>
      <c r="W43" s="26">
        <v>0</v>
      </c>
    </row>
    <row r="44" spans="1:23" x14ac:dyDescent="0.25">
      <c r="A44" t="s">
        <v>190</v>
      </c>
      <c r="B44" t="s">
        <v>148</v>
      </c>
      <c r="C44">
        <v>35000</v>
      </c>
      <c r="D44" s="26">
        <v>0</v>
      </c>
      <c r="E44" s="26">
        <v>0</v>
      </c>
      <c r="F44" s="26">
        <v>0</v>
      </c>
      <c r="G44" s="26">
        <v>0</v>
      </c>
      <c r="H44" s="26">
        <v>0</v>
      </c>
      <c r="I44" s="26">
        <v>0</v>
      </c>
      <c r="J44" s="26">
        <v>0</v>
      </c>
      <c r="K44" s="26">
        <v>6.0000000000000001E-3</v>
      </c>
      <c r="L44" s="26">
        <v>0.27949999999999997</v>
      </c>
      <c r="M44" s="26">
        <v>5.8499999999999996E-2</v>
      </c>
      <c r="N44" s="26">
        <v>0.01</v>
      </c>
      <c r="O44" s="26">
        <v>0</v>
      </c>
      <c r="P44" s="26">
        <v>0</v>
      </c>
      <c r="Q44" s="26">
        <v>0</v>
      </c>
      <c r="R44" s="26">
        <v>0</v>
      </c>
      <c r="S44" s="26">
        <v>0</v>
      </c>
      <c r="T44" s="26">
        <v>0</v>
      </c>
      <c r="U44" s="26">
        <v>0.17924999999999996</v>
      </c>
      <c r="V44" s="26">
        <v>0</v>
      </c>
      <c r="W44" s="26">
        <v>0</v>
      </c>
    </row>
    <row r="45" spans="1:23" x14ac:dyDescent="0.25">
      <c r="A45" t="s">
        <v>191</v>
      </c>
      <c r="B45" t="s">
        <v>80</v>
      </c>
      <c r="C45">
        <v>35000</v>
      </c>
      <c r="D45" s="26">
        <v>0</v>
      </c>
      <c r="E45" s="26">
        <v>0</v>
      </c>
      <c r="F45" s="26">
        <v>0</v>
      </c>
      <c r="G45" s="26">
        <v>0</v>
      </c>
      <c r="H45" s="26">
        <v>0</v>
      </c>
      <c r="I45" s="26">
        <v>0</v>
      </c>
      <c r="J45" s="26">
        <v>0</v>
      </c>
      <c r="K45" s="26">
        <v>1.44E-2</v>
      </c>
      <c r="L45" s="26">
        <v>0.19120000000000001</v>
      </c>
      <c r="M45" s="26">
        <v>3.6499999999999998E-2</v>
      </c>
      <c r="N45" s="26">
        <v>0.01</v>
      </c>
      <c r="O45" s="26">
        <v>0</v>
      </c>
      <c r="P45" s="26">
        <v>0</v>
      </c>
      <c r="Q45" s="26">
        <v>0</v>
      </c>
      <c r="R45" s="26">
        <v>0</v>
      </c>
      <c r="S45" s="26">
        <v>0</v>
      </c>
      <c r="T45" s="26">
        <v>0</v>
      </c>
      <c r="U45" s="26">
        <v>0.34139999999999998</v>
      </c>
      <c r="V45" s="26">
        <v>0</v>
      </c>
      <c r="W45" s="26">
        <v>0</v>
      </c>
    </row>
    <row r="46" spans="1:23" x14ac:dyDescent="0.25">
      <c r="A46" t="s">
        <v>189</v>
      </c>
      <c r="B46" t="s">
        <v>88</v>
      </c>
      <c r="C46">
        <v>15000</v>
      </c>
      <c r="D46" s="26">
        <v>0</v>
      </c>
      <c r="E46" s="26">
        <v>0.1368</v>
      </c>
      <c r="F46" s="26">
        <v>5.3999999999999992E-2</v>
      </c>
      <c r="G46" s="26">
        <v>0</v>
      </c>
      <c r="H46" s="26">
        <v>0</v>
      </c>
      <c r="I46" s="26">
        <v>8.2800000000000012E-2</v>
      </c>
      <c r="J46" s="26">
        <v>0.13800000000000001</v>
      </c>
      <c r="K46" s="26">
        <v>0.13799999999999998</v>
      </c>
      <c r="L46" s="26">
        <v>5.2199999999999996E-2</v>
      </c>
      <c r="M46" s="26">
        <v>5.2199999999999996E-2</v>
      </c>
      <c r="N46" s="26">
        <v>1.1599999999999999E-2</v>
      </c>
      <c r="O46" s="26">
        <v>0</v>
      </c>
      <c r="P46" s="26">
        <v>0</v>
      </c>
      <c r="Q46" s="26">
        <v>0</v>
      </c>
      <c r="R46" s="26">
        <v>0</v>
      </c>
      <c r="S46" s="26">
        <v>0</v>
      </c>
      <c r="T46" s="26">
        <v>0</v>
      </c>
      <c r="U46" s="26">
        <v>4.0600000000000004E-2</v>
      </c>
      <c r="V46" s="26">
        <v>0</v>
      </c>
      <c r="W46" s="26">
        <v>0</v>
      </c>
    </row>
    <row r="47" spans="1:23" x14ac:dyDescent="0.25">
      <c r="A47" t="s">
        <v>192</v>
      </c>
      <c r="B47" t="s">
        <v>88</v>
      </c>
      <c r="C47">
        <v>20000</v>
      </c>
      <c r="D47" s="26">
        <v>0</v>
      </c>
      <c r="E47" s="26">
        <v>0.1368</v>
      </c>
      <c r="F47" s="26">
        <v>5.3999999999999992E-2</v>
      </c>
      <c r="G47" s="26">
        <v>0</v>
      </c>
      <c r="H47" s="26">
        <v>0</v>
      </c>
      <c r="I47" s="26">
        <v>8.2800000000000012E-2</v>
      </c>
      <c r="J47" s="26">
        <v>0.13800000000000001</v>
      </c>
      <c r="K47" s="26">
        <v>0.13799999999999998</v>
      </c>
      <c r="L47" s="26">
        <v>5.2199999999999996E-2</v>
      </c>
      <c r="M47" s="26">
        <v>5.2199999999999996E-2</v>
      </c>
      <c r="N47" s="26">
        <v>1.1599999999999999E-2</v>
      </c>
      <c r="O47" s="26">
        <v>0</v>
      </c>
      <c r="P47" s="26">
        <v>0</v>
      </c>
      <c r="Q47" s="26">
        <v>0</v>
      </c>
      <c r="R47" s="26">
        <v>0</v>
      </c>
      <c r="S47" s="26">
        <v>0</v>
      </c>
      <c r="T47" s="26">
        <v>0</v>
      </c>
      <c r="U47" s="26">
        <v>4.0600000000000004E-2</v>
      </c>
      <c r="V47" s="26">
        <v>0</v>
      </c>
      <c r="W47" s="26">
        <v>0</v>
      </c>
    </row>
    <row r="48" spans="1:23" x14ac:dyDescent="0.25">
      <c r="A48" t="s">
        <v>194</v>
      </c>
      <c r="B48" t="s">
        <v>195</v>
      </c>
      <c r="C48">
        <v>25000</v>
      </c>
      <c r="D48" s="26">
        <v>0</v>
      </c>
      <c r="E48" s="26">
        <v>0.15600000000000003</v>
      </c>
      <c r="F48" s="26">
        <v>1.7999999999999999E-2</v>
      </c>
      <c r="G48" s="26">
        <v>0</v>
      </c>
      <c r="H48" s="26">
        <v>0</v>
      </c>
      <c r="I48" s="26">
        <v>0.115</v>
      </c>
      <c r="J48" s="26">
        <v>4.9000000000000002E-2</v>
      </c>
      <c r="K48" s="26">
        <v>0.17</v>
      </c>
      <c r="L48" s="26">
        <v>4.0000000000000001E-3</v>
      </c>
      <c r="M48" s="26">
        <v>0</v>
      </c>
      <c r="N48" s="26">
        <v>0</v>
      </c>
      <c r="O48" s="26">
        <v>0</v>
      </c>
      <c r="P48" s="26">
        <v>0</v>
      </c>
      <c r="Q48" s="26">
        <v>0</v>
      </c>
      <c r="R48" s="26">
        <v>0</v>
      </c>
      <c r="S48" s="26">
        <v>0</v>
      </c>
      <c r="T48" s="26">
        <v>0</v>
      </c>
      <c r="U48" s="26">
        <v>3.0000000000000001E-3</v>
      </c>
      <c r="V48" s="26">
        <v>0</v>
      </c>
      <c r="W48" s="26">
        <v>0</v>
      </c>
    </row>
    <row r="49" spans="1:23" x14ac:dyDescent="0.25">
      <c r="A49" t="s">
        <v>198</v>
      </c>
      <c r="B49" t="s">
        <v>34</v>
      </c>
      <c r="C49">
        <v>35000</v>
      </c>
      <c r="D49" s="26">
        <v>0</v>
      </c>
      <c r="E49" s="26">
        <v>0</v>
      </c>
      <c r="F49" s="26">
        <v>0</v>
      </c>
      <c r="G49" s="26">
        <v>0</v>
      </c>
      <c r="H49" s="26">
        <v>0</v>
      </c>
      <c r="I49" s="26">
        <v>0</v>
      </c>
      <c r="J49" s="26">
        <v>0</v>
      </c>
      <c r="K49" s="26">
        <v>0</v>
      </c>
      <c r="L49" s="26">
        <v>0.18350000000000002</v>
      </c>
      <c r="M49" s="26">
        <v>0.184</v>
      </c>
      <c r="N49" s="26">
        <v>3.95E-2</v>
      </c>
      <c r="O49" s="26">
        <v>0</v>
      </c>
      <c r="P49" s="26">
        <v>0</v>
      </c>
      <c r="Q49" s="26">
        <v>0</v>
      </c>
      <c r="R49" s="26">
        <v>0</v>
      </c>
      <c r="S49" s="26">
        <v>0</v>
      </c>
      <c r="T49" s="26">
        <v>0</v>
      </c>
      <c r="U49" s="26">
        <v>0.14800000000000002</v>
      </c>
      <c r="V49" s="26">
        <v>0</v>
      </c>
      <c r="W49" s="26">
        <v>0</v>
      </c>
    </row>
    <row r="50" spans="1:23" x14ac:dyDescent="0.25">
      <c r="A50" t="s">
        <v>199</v>
      </c>
      <c r="B50" t="s">
        <v>159</v>
      </c>
      <c r="C50">
        <v>35000</v>
      </c>
      <c r="D50" s="26">
        <v>0</v>
      </c>
      <c r="E50" s="26">
        <v>0</v>
      </c>
      <c r="F50" s="26">
        <v>0</v>
      </c>
      <c r="G50" s="26">
        <v>0</v>
      </c>
      <c r="H50" s="26">
        <v>0</v>
      </c>
      <c r="I50" s="26">
        <v>0</v>
      </c>
      <c r="J50" s="26">
        <v>0</v>
      </c>
      <c r="K50" s="26">
        <v>0</v>
      </c>
      <c r="L50" s="26">
        <v>0.11440000000000002</v>
      </c>
      <c r="M50" s="26">
        <v>0.15659999999999999</v>
      </c>
      <c r="N50" s="26">
        <v>9.3200000000000005E-2</v>
      </c>
      <c r="O50" s="26">
        <v>0</v>
      </c>
      <c r="P50" s="26">
        <v>0</v>
      </c>
      <c r="Q50" s="26">
        <v>0</v>
      </c>
      <c r="R50" s="26">
        <v>0</v>
      </c>
      <c r="S50" s="26">
        <v>0</v>
      </c>
      <c r="T50" s="26">
        <v>0</v>
      </c>
      <c r="U50" s="26">
        <v>0.11470000000000001</v>
      </c>
      <c r="V50" s="26">
        <v>0</v>
      </c>
      <c r="W50" s="26">
        <v>0</v>
      </c>
    </row>
    <row r="51" spans="1:23" x14ac:dyDescent="0.25">
      <c r="A51" t="s">
        <v>200</v>
      </c>
      <c r="B51" t="s">
        <v>159</v>
      </c>
      <c r="C51">
        <v>35000</v>
      </c>
      <c r="D51" s="26">
        <v>0</v>
      </c>
      <c r="E51" s="26">
        <v>0</v>
      </c>
      <c r="F51" s="26">
        <v>0</v>
      </c>
      <c r="G51" s="26">
        <v>0</v>
      </c>
      <c r="H51" s="26">
        <v>0</v>
      </c>
      <c r="I51" s="26">
        <v>0</v>
      </c>
      <c r="J51" s="26">
        <v>0</v>
      </c>
      <c r="K51" s="26">
        <v>0</v>
      </c>
      <c r="L51" s="26">
        <v>0.11440000000000002</v>
      </c>
      <c r="M51" s="26">
        <v>0.15659999999999999</v>
      </c>
      <c r="N51" s="26">
        <v>9.3200000000000005E-2</v>
      </c>
      <c r="O51" s="26">
        <v>0</v>
      </c>
      <c r="P51" s="26">
        <v>0</v>
      </c>
      <c r="Q51" s="26">
        <v>0</v>
      </c>
      <c r="R51" s="26">
        <v>0</v>
      </c>
      <c r="S51" s="26">
        <v>0</v>
      </c>
      <c r="T51" s="26">
        <v>0</v>
      </c>
      <c r="U51" s="26">
        <v>0.11470000000000001</v>
      </c>
      <c r="V51" s="26">
        <v>0</v>
      </c>
      <c r="W51" s="26">
        <v>0</v>
      </c>
    </row>
    <row r="52" spans="1:23" x14ac:dyDescent="0.25">
      <c r="A52" t="s">
        <v>201</v>
      </c>
      <c r="B52" t="s">
        <v>99</v>
      </c>
      <c r="C52">
        <v>35000</v>
      </c>
      <c r="D52" s="26">
        <v>0</v>
      </c>
      <c r="E52" s="26">
        <v>0</v>
      </c>
      <c r="F52" s="26">
        <v>0</v>
      </c>
      <c r="G52" s="26">
        <v>0</v>
      </c>
      <c r="H52" s="26">
        <v>0</v>
      </c>
      <c r="I52" s="26">
        <v>0</v>
      </c>
      <c r="J52" s="26">
        <v>0</v>
      </c>
      <c r="K52" s="26">
        <v>2.3999999999999998E-3</v>
      </c>
      <c r="L52" s="26">
        <v>0.2452</v>
      </c>
      <c r="M52" s="26">
        <v>1.6500000000000001E-2</v>
      </c>
      <c r="N52" s="26">
        <v>0.1075</v>
      </c>
      <c r="O52" s="26">
        <v>0</v>
      </c>
      <c r="P52" s="26">
        <v>0</v>
      </c>
      <c r="Q52" s="26">
        <v>0</v>
      </c>
      <c r="R52" s="26">
        <v>0</v>
      </c>
      <c r="S52" s="26">
        <v>0</v>
      </c>
      <c r="T52" s="26">
        <v>0</v>
      </c>
      <c r="U52" s="26">
        <v>5.6899999999999992E-2</v>
      </c>
      <c r="V52" s="26">
        <v>0</v>
      </c>
      <c r="W52" s="26">
        <v>0</v>
      </c>
    </row>
    <row r="53" spans="1:23" x14ac:dyDescent="0.25">
      <c r="A53" t="s">
        <v>202</v>
      </c>
      <c r="B53" t="s">
        <v>195</v>
      </c>
      <c r="C53">
        <v>25000</v>
      </c>
      <c r="D53" s="26">
        <v>0</v>
      </c>
      <c r="E53" s="26">
        <v>0.15600000000000003</v>
      </c>
      <c r="F53" s="26">
        <v>1.7999999999999999E-2</v>
      </c>
      <c r="G53" s="26">
        <v>0</v>
      </c>
      <c r="H53" s="26">
        <v>0</v>
      </c>
      <c r="I53" s="26">
        <v>0.115</v>
      </c>
      <c r="J53" s="26">
        <v>4.9000000000000002E-2</v>
      </c>
      <c r="K53" s="26">
        <v>0.17</v>
      </c>
      <c r="L53" s="26">
        <v>4.0000000000000001E-3</v>
      </c>
      <c r="M53" s="26">
        <v>0</v>
      </c>
      <c r="N53" s="26">
        <v>0</v>
      </c>
      <c r="O53" s="26">
        <v>0</v>
      </c>
      <c r="P53" s="26">
        <v>0</v>
      </c>
      <c r="Q53" s="26">
        <v>0</v>
      </c>
      <c r="R53" s="26">
        <v>0</v>
      </c>
      <c r="S53" s="26">
        <v>0</v>
      </c>
      <c r="T53" s="26">
        <v>0</v>
      </c>
      <c r="U53" s="26">
        <v>3.0000000000000001E-3</v>
      </c>
      <c r="V53" s="26">
        <v>0</v>
      </c>
      <c r="W53" s="26">
        <v>0</v>
      </c>
    </row>
    <row r="54" spans="1:23" x14ac:dyDescent="0.25">
      <c r="A54" t="s">
        <v>203</v>
      </c>
      <c r="B54" t="s">
        <v>88</v>
      </c>
      <c r="C54">
        <v>20000</v>
      </c>
      <c r="D54" s="26">
        <v>0</v>
      </c>
      <c r="E54" s="26">
        <v>0.1368</v>
      </c>
      <c r="F54" s="26">
        <v>5.3999999999999992E-2</v>
      </c>
      <c r="G54" s="26">
        <v>0</v>
      </c>
      <c r="H54" s="26">
        <v>0</v>
      </c>
      <c r="I54" s="26">
        <v>8.2800000000000012E-2</v>
      </c>
      <c r="J54" s="26">
        <v>0.13800000000000001</v>
      </c>
      <c r="K54" s="26">
        <v>0.13799999999999998</v>
      </c>
      <c r="L54" s="26">
        <v>5.2199999999999996E-2</v>
      </c>
      <c r="M54" s="26">
        <v>5.2199999999999996E-2</v>
      </c>
      <c r="N54" s="26">
        <v>1.1599999999999999E-2</v>
      </c>
      <c r="O54" s="26">
        <v>0</v>
      </c>
      <c r="P54" s="26">
        <v>0</v>
      </c>
      <c r="Q54" s="26">
        <v>0</v>
      </c>
      <c r="R54" s="26">
        <v>0</v>
      </c>
      <c r="S54" s="26">
        <v>0</v>
      </c>
      <c r="T54" s="26">
        <v>0</v>
      </c>
      <c r="U54" s="26">
        <v>4.0600000000000004E-2</v>
      </c>
      <c r="V54" s="26">
        <v>0</v>
      </c>
      <c r="W54" s="26">
        <v>0</v>
      </c>
    </row>
    <row r="55" spans="1:23" x14ac:dyDescent="0.25">
      <c r="A55" t="s">
        <v>204</v>
      </c>
      <c r="B55" t="s">
        <v>88</v>
      </c>
      <c r="C55">
        <v>20000</v>
      </c>
      <c r="D55" s="26">
        <v>0</v>
      </c>
      <c r="E55" s="26">
        <v>0.1368</v>
      </c>
      <c r="F55" s="26">
        <v>5.3999999999999992E-2</v>
      </c>
      <c r="G55" s="26">
        <v>0</v>
      </c>
      <c r="H55" s="26">
        <v>0</v>
      </c>
      <c r="I55" s="26">
        <v>8.2800000000000012E-2</v>
      </c>
      <c r="J55" s="26">
        <v>0.13800000000000001</v>
      </c>
      <c r="K55" s="26">
        <v>0.13799999999999998</v>
      </c>
      <c r="L55" s="26">
        <v>5.2199999999999996E-2</v>
      </c>
      <c r="M55" s="26">
        <v>5.2199999999999996E-2</v>
      </c>
      <c r="N55" s="26">
        <v>1.1599999999999999E-2</v>
      </c>
      <c r="O55" s="26">
        <v>0</v>
      </c>
      <c r="P55" s="26">
        <v>0</v>
      </c>
      <c r="Q55" s="26">
        <v>0</v>
      </c>
      <c r="R55" s="26">
        <v>0</v>
      </c>
      <c r="S55" s="26">
        <v>0</v>
      </c>
      <c r="T55" s="26">
        <v>0</v>
      </c>
      <c r="U55" s="26">
        <v>4.0600000000000004E-2</v>
      </c>
      <c r="V55" s="26">
        <v>0</v>
      </c>
      <c r="W55" s="26">
        <v>0</v>
      </c>
    </row>
    <row r="56" spans="1:23" x14ac:dyDescent="0.25">
      <c r="A56" t="s">
        <v>205</v>
      </c>
      <c r="B56" t="s">
        <v>154</v>
      </c>
      <c r="C56">
        <v>25000</v>
      </c>
      <c r="D56" s="26">
        <v>0</v>
      </c>
      <c r="E56" s="26">
        <v>0.24900000000000003</v>
      </c>
      <c r="F56" s="26">
        <v>1.44E-2</v>
      </c>
      <c r="G56" s="26">
        <v>0</v>
      </c>
      <c r="H56" s="26">
        <v>0</v>
      </c>
      <c r="I56" s="26">
        <v>0.2346</v>
      </c>
      <c r="J56" s="26">
        <v>3.6799999999999999E-2</v>
      </c>
      <c r="K56" s="26">
        <v>0.22800000000000001</v>
      </c>
      <c r="L56" s="26">
        <v>5.4000000000000003E-3</v>
      </c>
      <c r="M56" s="26">
        <v>5.4000000000000003E-3</v>
      </c>
      <c r="N56" s="26">
        <v>1.1999999999999999E-3</v>
      </c>
      <c r="O56" s="26">
        <v>0</v>
      </c>
      <c r="P56" s="26">
        <v>0</v>
      </c>
      <c r="Q56" s="26">
        <v>0</v>
      </c>
      <c r="R56" s="26">
        <v>0</v>
      </c>
      <c r="S56" s="26">
        <v>0</v>
      </c>
      <c r="T56" s="26">
        <v>0</v>
      </c>
      <c r="U56" s="26">
        <v>4.2000000000000006E-3</v>
      </c>
      <c r="V56" s="26">
        <v>0</v>
      </c>
      <c r="W56" s="26">
        <v>0</v>
      </c>
    </row>
    <row r="57" spans="1:23" x14ac:dyDescent="0.25">
      <c r="A57" t="s">
        <v>206</v>
      </c>
      <c r="B57" t="s">
        <v>207</v>
      </c>
      <c r="C57">
        <v>5000</v>
      </c>
      <c r="D57" s="26">
        <v>0</v>
      </c>
      <c r="E57" s="26">
        <v>0.39750000000000002</v>
      </c>
      <c r="F57" s="26">
        <v>5.2499999999999998E-2</v>
      </c>
      <c r="G57" s="26">
        <v>0</v>
      </c>
      <c r="H57" s="26">
        <v>0</v>
      </c>
      <c r="I57" s="26">
        <v>0.34499999999999997</v>
      </c>
      <c r="J57" s="26">
        <v>0</v>
      </c>
      <c r="K57" s="26">
        <v>0</v>
      </c>
      <c r="L57" s="26">
        <v>0</v>
      </c>
      <c r="M57" s="26">
        <v>0</v>
      </c>
      <c r="N57" s="26">
        <v>0.06</v>
      </c>
      <c r="O57" s="26">
        <v>0</v>
      </c>
      <c r="P57" s="26">
        <v>0</v>
      </c>
      <c r="Q57" s="26">
        <v>0</v>
      </c>
      <c r="R57" s="26">
        <v>0</v>
      </c>
      <c r="S57" s="26">
        <v>0</v>
      </c>
      <c r="T57" s="26">
        <v>0</v>
      </c>
      <c r="U57" s="26">
        <v>0</v>
      </c>
      <c r="V57" s="26">
        <v>0</v>
      </c>
      <c r="W57" s="26">
        <v>0</v>
      </c>
    </row>
    <row r="58" spans="1:23" x14ac:dyDescent="0.25">
      <c r="A58" t="s">
        <v>208</v>
      </c>
      <c r="B58" t="s">
        <v>209</v>
      </c>
      <c r="C58">
        <v>35000</v>
      </c>
      <c r="D58" s="26">
        <v>4.7500000000000001E-2</v>
      </c>
      <c r="E58" s="26">
        <v>0</v>
      </c>
      <c r="F58" s="26">
        <v>0</v>
      </c>
      <c r="G58" s="26">
        <v>0</v>
      </c>
      <c r="H58" s="26">
        <v>0</v>
      </c>
      <c r="I58" s="26">
        <v>0</v>
      </c>
      <c r="J58" s="26">
        <v>0.19</v>
      </c>
      <c r="K58" s="26">
        <v>0</v>
      </c>
      <c r="L58" s="26">
        <v>0.21850000000000003</v>
      </c>
      <c r="M58" s="26">
        <v>1.4250000000000001E-2</v>
      </c>
      <c r="N58" s="26">
        <v>9.5000000000000015E-3</v>
      </c>
      <c r="O58" s="26">
        <v>0</v>
      </c>
      <c r="P58" s="26">
        <v>0</v>
      </c>
      <c r="Q58" s="26">
        <v>0</v>
      </c>
      <c r="R58" s="26">
        <v>0</v>
      </c>
      <c r="S58" s="26">
        <v>0</v>
      </c>
      <c r="T58" s="26">
        <v>0</v>
      </c>
      <c r="U58" s="26">
        <v>0.19949999999999998</v>
      </c>
      <c r="V58" s="26">
        <v>0</v>
      </c>
      <c r="W58" s="26">
        <v>0</v>
      </c>
    </row>
    <row r="59" spans="1:23" x14ac:dyDescent="0.25">
      <c r="A59" t="s">
        <v>210</v>
      </c>
      <c r="B59" t="s">
        <v>159</v>
      </c>
      <c r="C59">
        <v>35000</v>
      </c>
      <c r="D59" s="26">
        <v>0</v>
      </c>
      <c r="E59" s="26">
        <v>0</v>
      </c>
      <c r="F59" s="26">
        <v>0</v>
      </c>
      <c r="G59" s="26">
        <v>0</v>
      </c>
      <c r="H59" s="26">
        <v>0</v>
      </c>
      <c r="I59" s="26">
        <v>0</v>
      </c>
      <c r="J59" s="26">
        <v>0</v>
      </c>
      <c r="K59" s="26">
        <v>0</v>
      </c>
      <c r="L59" s="26">
        <v>0.11440000000000002</v>
      </c>
      <c r="M59" s="26">
        <v>0.15659999999999999</v>
      </c>
      <c r="N59" s="26">
        <v>9.3200000000000005E-2</v>
      </c>
      <c r="O59" s="26">
        <v>0</v>
      </c>
      <c r="P59" s="26">
        <v>0</v>
      </c>
      <c r="Q59" s="26">
        <v>0</v>
      </c>
      <c r="R59" s="26">
        <v>0</v>
      </c>
      <c r="S59" s="26">
        <v>0</v>
      </c>
      <c r="T59" s="26">
        <v>0</v>
      </c>
      <c r="U59" s="26">
        <v>0.11470000000000001</v>
      </c>
      <c r="V59" s="26">
        <v>0</v>
      </c>
      <c r="W59" s="26">
        <v>0</v>
      </c>
    </row>
    <row r="60" spans="1:23" x14ac:dyDescent="0.25">
      <c r="A60" t="s">
        <v>211</v>
      </c>
      <c r="B60" t="s">
        <v>99</v>
      </c>
      <c r="C60">
        <v>35000</v>
      </c>
      <c r="D60" s="26">
        <v>0</v>
      </c>
      <c r="E60" s="26">
        <v>0</v>
      </c>
      <c r="F60" s="26">
        <v>0</v>
      </c>
      <c r="G60" s="26">
        <v>0</v>
      </c>
      <c r="H60" s="26">
        <v>0</v>
      </c>
      <c r="I60" s="26">
        <v>0</v>
      </c>
      <c r="J60" s="26">
        <v>0</v>
      </c>
      <c r="K60" s="26">
        <v>2.3999999999999998E-3</v>
      </c>
      <c r="L60" s="26">
        <v>0.2452</v>
      </c>
      <c r="M60" s="26">
        <v>1.6500000000000001E-2</v>
      </c>
      <c r="N60" s="26">
        <v>0.1075</v>
      </c>
      <c r="O60" s="26">
        <v>0</v>
      </c>
      <c r="P60" s="26">
        <v>0</v>
      </c>
      <c r="Q60" s="26">
        <v>0</v>
      </c>
      <c r="R60" s="26">
        <v>0</v>
      </c>
      <c r="S60" s="26">
        <v>0</v>
      </c>
      <c r="T60" s="26">
        <v>0</v>
      </c>
      <c r="U60" s="26">
        <v>5.6899999999999992E-2</v>
      </c>
      <c r="V60" s="26">
        <v>0</v>
      </c>
      <c r="W60" s="26">
        <v>0</v>
      </c>
    </row>
    <row r="61" spans="1:23" x14ac:dyDescent="0.25">
      <c r="A61" t="s">
        <v>212</v>
      </c>
      <c r="B61" t="s">
        <v>80</v>
      </c>
      <c r="C61">
        <v>35000</v>
      </c>
      <c r="D61" s="26">
        <v>0</v>
      </c>
      <c r="E61" s="26">
        <v>0</v>
      </c>
      <c r="F61" s="26">
        <v>0</v>
      </c>
      <c r="G61" s="26">
        <v>0</v>
      </c>
      <c r="H61" s="26">
        <v>0</v>
      </c>
      <c r="I61" s="26">
        <v>0</v>
      </c>
      <c r="J61" s="26">
        <v>0</v>
      </c>
      <c r="K61" s="26">
        <v>1.44E-2</v>
      </c>
      <c r="L61" s="26">
        <v>0.19120000000000001</v>
      </c>
      <c r="M61" s="26">
        <v>3.6499999999999998E-2</v>
      </c>
      <c r="N61" s="26">
        <v>0.01</v>
      </c>
      <c r="O61" s="26">
        <v>0</v>
      </c>
      <c r="P61" s="26">
        <v>0</v>
      </c>
      <c r="Q61" s="26">
        <v>0</v>
      </c>
      <c r="R61" s="26">
        <v>0</v>
      </c>
      <c r="S61" s="26">
        <v>0</v>
      </c>
      <c r="T61" s="26">
        <v>0</v>
      </c>
      <c r="U61" s="26">
        <v>0.34139999999999998</v>
      </c>
      <c r="V61" s="26">
        <v>0</v>
      </c>
      <c r="W61" s="26">
        <v>0</v>
      </c>
    </row>
    <row r="62" spans="1:23" x14ac:dyDescent="0.25">
      <c r="A62" t="s">
        <v>213</v>
      </c>
      <c r="B62" t="s">
        <v>214</v>
      </c>
      <c r="C62">
        <v>35000</v>
      </c>
      <c r="D62" s="26">
        <v>0</v>
      </c>
      <c r="E62" s="26">
        <v>0.17499999999999999</v>
      </c>
      <c r="F62" s="26">
        <v>3.6539999999999996E-2</v>
      </c>
      <c r="G62" s="26">
        <v>0</v>
      </c>
      <c r="H62" s="26">
        <v>0</v>
      </c>
      <c r="I62" s="26">
        <v>0.13846000000000003</v>
      </c>
      <c r="J62" s="26">
        <v>9.3380000000000005E-2</v>
      </c>
      <c r="K62" s="26">
        <v>0.28694999999999998</v>
      </c>
      <c r="L62" s="26">
        <v>0</v>
      </c>
      <c r="M62" s="26">
        <v>0</v>
      </c>
      <c r="N62" s="26">
        <v>3.5000000000000005E-4</v>
      </c>
      <c r="O62" s="26">
        <v>1.2999999999999999E-3</v>
      </c>
      <c r="P62" s="26">
        <v>0</v>
      </c>
      <c r="Q62" s="26">
        <v>0</v>
      </c>
      <c r="R62" s="26">
        <v>0</v>
      </c>
      <c r="S62" s="26">
        <v>0</v>
      </c>
      <c r="T62" s="26">
        <v>0</v>
      </c>
      <c r="U62" s="26">
        <v>0</v>
      </c>
      <c r="V62" s="26">
        <v>1.1000000000000001E-3</v>
      </c>
      <c r="W62" s="26">
        <v>0</v>
      </c>
    </row>
    <row r="63" spans="1:23" x14ac:dyDescent="0.25">
      <c r="A63" t="s">
        <v>216</v>
      </c>
      <c r="B63" t="s">
        <v>215</v>
      </c>
      <c r="C63">
        <v>35000</v>
      </c>
      <c r="D63" s="26">
        <v>8.5000000000000006E-3</v>
      </c>
      <c r="E63" s="26">
        <v>0.15157500000000002</v>
      </c>
      <c r="F63" s="26">
        <v>3.7725000000000002E-2</v>
      </c>
      <c r="G63" s="26">
        <v>0</v>
      </c>
      <c r="H63" s="26">
        <v>0</v>
      </c>
      <c r="I63" s="26">
        <v>0.11384999999999999</v>
      </c>
      <c r="J63" s="26">
        <v>0.11040000000000001</v>
      </c>
      <c r="K63" s="26">
        <v>0.18959999999999996</v>
      </c>
      <c r="L63" s="26">
        <v>4.41E-2</v>
      </c>
      <c r="M63" s="26">
        <v>7.5500000000000012E-3</v>
      </c>
      <c r="N63" s="26">
        <v>2.7400000000000001E-2</v>
      </c>
      <c r="O63" s="26">
        <v>0</v>
      </c>
      <c r="P63" s="26">
        <v>0</v>
      </c>
      <c r="Q63" s="26">
        <v>0</v>
      </c>
      <c r="R63" s="26">
        <v>0</v>
      </c>
      <c r="S63" s="26">
        <v>0</v>
      </c>
      <c r="T63" s="26">
        <v>0</v>
      </c>
      <c r="U63" s="26">
        <v>3.6299999999999999E-2</v>
      </c>
      <c r="V63" s="26">
        <v>0</v>
      </c>
      <c r="W63" s="26">
        <v>0</v>
      </c>
    </row>
    <row r="64" spans="1:23" x14ac:dyDescent="0.25">
      <c r="A64" t="s">
        <v>221</v>
      </c>
      <c r="B64" t="s">
        <v>220</v>
      </c>
      <c r="C64">
        <v>1000</v>
      </c>
      <c r="D64" s="26">
        <v>0</v>
      </c>
      <c r="E64" s="26">
        <v>0.15960000000000002</v>
      </c>
      <c r="F64" s="26">
        <v>6.3E-2</v>
      </c>
      <c r="G64" s="26">
        <v>0</v>
      </c>
      <c r="H64" s="26">
        <v>0</v>
      </c>
      <c r="I64" s="26">
        <v>9.6600000000000005E-2</v>
      </c>
      <c r="J64" s="26">
        <v>0.161</v>
      </c>
      <c r="K64" s="26">
        <v>0.16140000000000002</v>
      </c>
      <c r="L64" s="26">
        <v>4.4999999999999998E-2</v>
      </c>
      <c r="M64" s="26">
        <v>1.8000000000000002E-2</v>
      </c>
      <c r="N64" s="26">
        <v>7.1999999999999998E-3</v>
      </c>
      <c r="O64" s="26">
        <v>0</v>
      </c>
      <c r="P64" s="26">
        <v>0</v>
      </c>
      <c r="Q64" s="26">
        <v>0</v>
      </c>
      <c r="R64" s="26">
        <v>0</v>
      </c>
      <c r="S64" s="26">
        <v>0</v>
      </c>
      <c r="T64" s="26">
        <v>0</v>
      </c>
      <c r="U64" s="26">
        <v>5.4000000000000003E-3</v>
      </c>
      <c r="V64" s="26">
        <v>0</v>
      </c>
      <c r="W64" s="26">
        <v>0</v>
      </c>
    </row>
    <row r="65" spans="1:23" x14ac:dyDescent="0.25">
      <c r="A65" t="s">
        <v>222</v>
      </c>
      <c r="B65" t="s">
        <v>34</v>
      </c>
      <c r="C65">
        <v>105000</v>
      </c>
      <c r="D65" s="26">
        <v>0</v>
      </c>
      <c r="E65" s="26">
        <v>0</v>
      </c>
      <c r="F65" s="26">
        <v>0</v>
      </c>
      <c r="G65" s="26">
        <v>0</v>
      </c>
      <c r="H65" s="26">
        <v>0</v>
      </c>
      <c r="I65" s="26">
        <v>0</v>
      </c>
      <c r="J65" s="26">
        <v>0</v>
      </c>
      <c r="K65" s="26">
        <v>0</v>
      </c>
      <c r="L65" s="26">
        <v>0.18350000000000002</v>
      </c>
      <c r="M65" s="26">
        <v>0.184</v>
      </c>
      <c r="N65" s="26">
        <v>3.95E-2</v>
      </c>
      <c r="O65" s="26">
        <v>0</v>
      </c>
      <c r="P65" s="26">
        <v>0</v>
      </c>
      <c r="Q65" s="26">
        <v>0</v>
      </c>
      <c r="R65" s="26">
        <v>0</v>
      </c>
      <c r="S65" s="26">
        <v>0</v>
      </c>
      <c r="T65" s="26">
        <v>0</v>
      </c>
      <c r="U65" s="26">
        <v>0.14800000000000002</v>
      </c>
      <c r="V65" s="26">
        <v>0</v>
      </c>
      <c r="W65" s="26">
        <v>0</v>
      </c>
    </row>
    <row r="66" spans="1:23" x14ac:dyDescent="0.25">
      <c r="A66" t="s">
        <v>222</v>
      </c>
      <c r="B66" t="s">
        <v>80</v>
      </c>
      <c r="C66">
        <v>35000</v>
      </c>
      <c r="D66" s="26">
        <v>0</v>
      </c>
      <c r="E66" s="26">
        <v>0</v>
      </c>
      <c r="F66" s="26">
        <v>0</v>
      </c>
      <c r="G66" s="26">
        <v>0</v>
      </c>
      <c r="H66" s="26">
        <v>0</v>
      </c>
      <c r="I66" s="26">
        <v>0</v>
      </c>
      <c r="J66" s="26">
        <v>0</v>
      </c>
      <c r="K66" s="26">
        <v>1.44E-2</v>
      </c>
      <c r="L66" s="26">
        <v>0.19120000000000001</v>
      </c>
      <c r="M66" s="26">
        <v>3.6499999999999998E-2</v>
      </c>
      <c r="N66" s="26">
        <v>0.01</v>
      </c>
      <c r="O66" s="26">
        <v>0</v>
      </c>
      <c r="P66" s="26">
        <v>0</v>
      </c>
      <c r="Q66" s="26">
        <v>0</v>
      </c>
      <c r="R66" s="26">
        <v>0</v>
      </c>
      <c r="S66" s="26">
        <v>0</v>
      </c>
      <c r="T66" s="26">
        <v>0</v>
      </c>
      <c r="U66" s="26">
        <v>0.34139999999999998</v>
      </c>
      <c r="V66" s="26">
        <v>0</v>
      </c>
      <c r="W66" s="26">
        <v>0</v>
      </c>
    </row>
    <row r="67" spans="1:23" x14ac:dyDescent="0.25">
      <c r="A67" t="s">
        <v>245</v>
      </c>
      <c r="B67" t="s">
        <v>34</v>
      </c>
      <c r="C67">
        <v>700000</v>
      </c>
      <c r="D67" s="26">
        <v>0</v>
      </c>
      <c r="E67" s="26">
        <v>0</v>
      </c>
      <c r="F67" s="26">
        <v>0</v>
      </c>
      <c r="G67" s="26">
        <v>0</v>
      </c>
      <c r="H67" s="26">
        <v>0</v>
      </c>
      <c r="I67" s="26">
        <v>0</v>
      </c>
      <c r="J67" s="26">
        <v>0</v>
      </c>
      <c r="K67" s="26">
        <v>0</v>
      </c>
      <c r="L67" s="26">
        <v>0.13900000000000001</v>
      </c>
      <c r="M67" s="26">
        <v>0.16500000000000001</v>
      </c>
      <c r="N67" s="26">
        <v>3.95E-2</v>
      </c>
      <c r="O67" s="26">
        <v>0</v>
      </c>
      <c r="P67" s="26">
        <v>0</v>
      </c>
      <c r="Q67" s="26">
        <v>0</v>
      </c>
      <c r="R67" s="26">
        <v>0</v>
      </c>
      <c r="S67" s="26">
        <v>0</v>
      </c>
      <c r="T67" s="26">
        <v>0</v>
      </c>
      <c r="U67" s="26">
        <v>0.1386</v>
      </c>
      <c r="V67" s="26">
        <v>0</v>
      </c>
      <c r="W67" s="26">
        <v>0</v>
      </c>
    </row>
    <row r="68" spans="1:23" x14ac:dyDescent="0.25">
      <c r="A68">
        <v>2025</v>
      </c>
      <c r="B68" t="s">
        <v>250</v>
      </c>
      <c r="D68" s="26">
        <v>0</v>
      </c>
      <c r="E68" s="26">
        <v>0.13550000000000001</v>
      </c>
      <c r="F68" s="26">
        <v>4.3499999999999997E-2</v>
      </c>
      <c r="G68" s="26">
        <v>0</v>
      </c>
      <c r="H68" s="26">
        <v>0</v>
      </c>
      <c r="I68" s="26">
        <v>9.2000000000000012E-2</v>
      </c>
      <c r="J68" s="26">
        <v>6.0999999999999999E-2</v>
      </c>
      <c r="K68" s="26">
        <v>0.27</v>
      </c>
      <c r="L68" s="26">
        <v>1.7999999999999999E-2</v>
      </c>
      <c r="M68" s="26">
        <v>1.7999999999999999E-2</v>
      </c>
      <c r="N68" s="26">
        <v>3.9999999999999994E-2</v>
      </c>
      <c r="O68" s="26">
        <v>0</v>
      </c>
      <c r="P68" s="26">
        <v>0</v>
      </c>
      <c r="Q68" s="26">
        <v>0</v>
      </c>
      <c r="R68" s="26">
        <v>0</v>
      </c>
      <c r="S68" s="26">
        <v>0</v>
      </c>
      <c r="T68" s="26">
        <v>0</v>
      </c>
      <c r="U68" s="26">
        <v>1.4000000000000002E-2</v>
      </c>
      <c r="V68" s="26">
        <v>0</v>
      </c>
      <c r="W68" s="26">
        <v>0</v>
      </c>
    </row>
    <row r="69" spans="1:23" x14ac:dyDescent="0.25">
      <c r="A69">
        <v>2042025</v>
      </c>
      <c r="B69" t="s">
        <v>252</v>
      </c>
      <c r="D69" s="26">
        <v>0</v>
      </c>
      <c r="E69" s="26">
        <v>0.13300000000000001</v>
      </c>
      <c r="F69" s="26">
        <v>0</v>
      </c>
      <c r="G69" s="26">
        <v>0</v>
      </c>
      <c r="H69" s="26">
        <v>0</v>
      </c>
      <c r="I69" s="26">
        <v>0.115</v>
      </c>
      <c r="J69" s="26">
        <v>4.6000000000000006E-2</v>
      </c>
      <c r="K69" s="26">
        <v>0.15</v>
      </c>
      <c r="L69" s="26">
        <v>0</v>
      </c>
      <c r="M69" s="26">
        <v>0</v>
      </c>
      <c r="N69" s="26">
        <v>0</v>
      </c>
      <c r="O69" s="26">
        <v>0</v>
      </c>
      <c r="P69" s="26">
        <v>0</v>
      </c>
      <c r="Q69" s="26">
        <v>0</v>
      </c>
      <c r="R69" s="26">
        <v>0</v>
      </c>
      <c r="S69" s="26">
        <v>0</v>
      </c>
      <c r="T69" s="26">
        <v>0</v>
      </c>
      <c r="U69" s="26">
        <v>0</v>
      </c>
      <c r="V69" s="26">
        <v>0</v>
      </c>
      <c r="W69" s="26">
        <v>0</v>
      </c>
    </row>
    <row r="70" spans="1:23" x14ac:dyDescent="0.25">
      <c r="A70">
        <v>84030425</v>
      </c>
      <c r="B70" t="s">
        <v>195</v>
      </c>
      <c r="C70">
        <v>36000</v>
      </c>
      <c r="D70" s="26">
        <v>0</v>
      </c>
      <c r="E70" s="26">
        <v>0.14949999999999999</v>
      </c>
      <c r="F70" s="26">
        <v>1.2E-2</v>
      </c>
      <c r="G70" s="26">
        <v>0</v>
      </c>
      <c r="H70" s="26">
        <v>0</v>
      </c>
      <c r="I70" s="26">
        <v>0.115</v>
      </c>
      <c r="J70" s="26">
        <v>6.3899999999999998E-2</v>
      </c>
      <c r="K70" s="26">
        <v>0.16750000000000001</v>
      </c>
      <c r="L70" s="26">
        <v>3.3E-3</v>
      </c>
      <c r="M70" s="26">
        <v>0</v>
      </c>
      <c r="N70" s="26">
        <v>0</v>
      </c>
      <c r="O70" s="26">
        <v>0</v>
      </c>
      <c r="P70" s="26">
        <v>0</v>
      </c>
      <c r="Q70" s="26">
        <v>0</v>
      </c>
      <c r="R70" s="26">
        <v>0</v>
      </c>
      <c r="S70" s="26">
        <v>0</v>
      </c>
      <c r="T70" s="26">
        <v>0</v>
      </c>
      <c r="U70" s="26">
        <v>0</v>
      </c>
      <c r="V70" s="26">
        <v>0</v>
      </c>
      <c r="W70" s="26">
        <v>0</v>
      </c>
    </row>
    <row r="71" spans="1:23" x14ac:dyDescent="0.25">
      <c r="A71">
        <v>62030425</v>
      </c>
      <c r="B71" t="s">
        <v>80</v>
      </c>
      <c r="C71">
        <v>70000</v>
      </c>
      <c r="D71" s="26">
        <v>0</v>
      </c>
      <c r="E71" s="26">
        <v>0</v>
      </c>
      <c r="F71" s="26">
        <v>0</v>
      </c>
      <c r="G71" s="26">
        <v>0</v>
      </c>
      <c r="H71" s="26">
        <v>0</v>
      </c>
      <c r="I71" s="26">
        <v>0</v>
      </c>
      <c r="J71" s="26">
        <v>0</v>
      </c>
      <c r="K71" s="26">
        <v>0</v>
      </c>
      <c r="L71" s="26">
        <v>0.19120000000000001</v>
      </c>
      <c r="M71" s="26">
        <v>3.6499999999999998E-2</v>
      </c>
      <c r="N71" s="26">
        <v>0.01</v>
      </c>
      <c r="O71" s="26">
        <v>0</v>
      </c>
      <c r="P71" s="26">
        <v>0</v>
      </c>
      <c r="Q71" s="26">
        <v>0</v>
      </c>
      <c r="R71" s="26">
        <v>0</v>
      </c>
      <c r="S71" s="26">
        <v>0</v>
      </c>
      <c r="T71" s="26">
        <v>0</v>
      </c>
      <c r="U71" s="26">
        <v>0.34139999999999998</v>
      </c>
      <c r="V71" s="26">
        <v>0</v>
      </c>
      <c r="W71" s="26">
        <v>0</v>
      </c>
    </row>
    <row r="72" spans="1:23" x14ac:dyDescent="0.25">
      <c r="A72">
        <v>646040425</v>
      </c>
      <c r="B72" t="s">
        <v>261</v>
      </c>
      <c r="C72">
        <v>70000</v>
      </c>
      <c r="D72" s="26">
        <v>0</v>
      </c>
      <c r="E72" s="26">
        <v>0.11609999999999999</v>
      </c>
      <c r="F72" s="26">
        <v>0</v>
      </c>
      <c r="G72" s="26">
        <v>0</v>
      </c>
      <c r="H72" s="26">
        <v>0</v>
      </c>
      <c r="I72" s="26">
        <v>0</v>
      </c>
      <c r="J72" s="26">
        <v>0.29670000000000002</v>
      </c>
      <c r="K72" s="26">
        <v>9.6000000000000002E-2</v>
      </c>
      <c r="L72" s="26">
        <v>3.5099999999999999E-2</v>
      </c>
      <c r="M72" s="26">
        <v>3.5099999999999999E-2</v>
      </c>
      <c r="N72" s="26">
        <v>7.8000000000000005E-3</v>
      </c>
      <c r="O72" s="26">
        <v>0</v>
      </c>
      <c r="P72" s="26">
        <v>0</v>
      </c>
      <c r="Q72" s="26">
        <v>0</v>
      </c>
      <c r="R72" s="26">
        <v>0</v>
      </c>
      <c r="S72" s="26">
        <v>0</v>
      </c>
      <c r="T72" s="26">
        <v>0</v>
      </c>
      <c r="U72" s="26">
        <v>2.7300000000000005E-2</v>
      </c>
      <c r="V72" s="26">
        <v>0</v>
      </c>
      <c r="W72" s="26">
        <v>0</v>
      </c>
    </row>
    <row r="73" spans="1:23" x14ac:dyDescent="0.25">
      <c r="A73">
        <v>646040425</v>
      </c>
      <c r="B73" s="43">
        <v>11543</v>
      </c>
      <c r="C73">
        <v>70000</v>
      </c>
      <c r="D73" s="26">
        <v>0</v>
      </c>
      <c r="E73" s="26">
        <v>0.30659999999999998</v>
      </c>
      <c r="F73" s="26">
        <v>3.0600000000000002E-2</v>
      </c>
      <c r="G73" s="26">
        <v>0</v>
      </c>
      <c r="H73" s="26">
        <v>0</v>
      </c>
      <c r="I73" s="26">
        <v>0.27600000000000002</v>
      </c>
      <c r="J73" s="26">
        <v>7.8200000000000006E-2</v>
      </c>
      <c r="K73" s="26">
        <v>7.4999999999999997E-2</v>
      </c>
      <c r="L73" s="26">
        <v>1.89E-2</v>
      </c>
      <c r="M73" s="26">
        <v>1.89E-2</v>
      </c>
      <c r="N73" s="26">
        <v>4.1999999999999997E-3</v>
      </c>
      <c r="O73" s="26">
        <v>0</v>
      </c>
      <c r="P73" s="26">
        <v>0</v>
      </c>
      <c r="Q73" s="26">
        <v>0</v>
      </c>
      <c r="R73" s="26">
        <v>0</v>
      </c>
      <c r="S73" s="26">
        <v>0</v>
      </c>
      <c r="T73" s="26">
        <v>0</v>
      </c>
      <c r="U73" s="26">
        <v>1.4700000000000001E-2</v>
      </c>
      <c r="V73" s="26">
        <v>0</v>
      </c>
      <c r="W73" s="26">
        <v>0</v>
      </c>
    </row>
    <row r="74" spans="1:23" x14ac:dyDescent="0.25">
      <c r="A74">
        <v>40425</v>
      </c>
      <c r="B74" t="s">
        <v>263</v>
      </c>
      <c r="C74">
        <v>70000</v>
      </c>
      <c r="D74" s="26">
        <v>0</v>
      </c>
      <c r="E74" s="26">
        <v>0.11609999999999999</v>
      </c>
      <c r="F74" s="26">
        <v>0</v>
      </c>
      <c r="G74" s="26">
        <v>0</v>
      </c>
      <c r="H74" s="26">
        <v>0</v>
      </c>
      <c r="I74" s="26">
        <v>0</v>
      </c>
      <c r="J74" s="26">
        <v>0.29670000000000002</v>
      </c>
      <c r="K74" s="26">
        <v>0.11699999999999999</v>
      </c>
      <c r="L74" s="26">
        <v>2.8799999999999999E-2</v>
      </c>
      <c r="M74" s="26">
        <v>2.8799999999999999E-2</v>
      </c>
      <c r="N74" s="26">
        <v>6.4000000000000003E-3</v>
      </c>
      <c r="O74" s="26">
        <v>0</v>
      </c>
      <c r="P74" s="26">
        <v>0</v>
      </c>
      <c r="Q74" s="26">
        <v>0</v>
      </c>
      <c r="R74" s="26">
        <v>0</v>
      </c>
      <c r="S74" s="26">
        <v>0</v>
      </c>
      <c r="T74" s="26">
        <v>0</v>
      </c>
      <c r="U74" s="26">
        <v>2.2400000000000003E-2</v>
      </c>
      <c r="V74" s="26">
        <v>0</v>
      </c>
      <c r="W74" s="26">
        <v>0</v>
      </c>
    </row>
    <row r="75" spans="1:23" x14ac:dyDescent="0.25">
      <c r="A75">
        <v>40425</v>
      </c>
      <c r="B75" t="s">
        <v>264</v>
      </c>
      <c r="C75">
        <v>70000</v>
      </c>
      <c r="D75" s="26">
        <v>0</v>
      </c>
      <c r="E75" s="26">
        <v>0.19147500000000001</v>
      </c>
      <c r="F75" s="26">
        <v>2.3624999999999997E-2</v>
      </c>
      <c r="G75" s="26">
        <v>0</v>
      </c>
      <c r="H75" s="26">
        <v>0</v>
      </c>
      <c r="I75" s="26">
        <v>7.2450000000000001E-2</v>
      </c>
      <c r="J75" s="26">
        <v>0.24380000000000002</v>
      </c>
      <c r="K75" s="26">
        <v>0.06</v>
      </c>
      <c r="L75" s="26">
        <v>0</v>
      </c>
      <c r="M75" s="26">
        <v>0</v>
      </c>
      <c r="N75" s="26">
        <v>2.6999999999999996E-2</v>
      </c>
      <c r="O75" s="26">
        <v>0</v>
      </c>
      <c r="P75" s="26">
        <v>0</v>
      </c>
      <c r="Q75" s="26">
        <v>0</v>
      </c>
      <c r="R75" s="26">
        <v>0</v>
      </c>
      <c r="S75" s="26">
        <v>0</v>
      </c>
      <c r="T75" s="26">
        <v>0</v>
      </c>
      <c r="U75" s="26">
        <v>0</v>
      </c>
      <c r="V75" s="26">
        <v>0</v>
      </c>
      <c r="W75" s="26">
        <v>0</v>
      </c>
    </row>
    <row r="76" spans="1:23" x14ac:dyDescent="0.25">
      <c r="A76">
        <v>62100425</v>
      </c>
      <c r="B76" t="s">
        <v>80</v>
      </c>
      <c r="C76">
        <v>70000</v>
      </c>
      <c r="D76" s="26">
        <v>0</v>
      </c>
      <c r="E76" s="26">
        <v>0</v>
      </c>
      <c r="F76" s="26">
        <v>0</v>
      </c>
      <c r="G76" s="26">
        <v>0</v>
      </c>
      <c r="H76" s="26">
        <v>0</v>
      </c>
      <c r="I76" s="26">
        <v>0</v>
      </c>
      <c r="J76" s="26">
        <v>0</v>
      </c>
      <c r="K76" s="26">
        <v>1.44E-2</v>
      </c>
      <c r="L76" s="26">
        <v>0.19120000000000001</v>
      </c>
      <c r="M76" s="26">
        <v>3.6499999999999998E-2</v>
      </c>
      <c r="N76" s="26">
        <v>0.01</v>
      </c>
      <c r="O76" s="26">
        <v>0</v>
      </c>
      <c r="P76" s="26">
        <v>0</v>
      </c>
      <c r="Q76" s="26">
        <v>0</v>
      </c>
      <c r="R76" s="26">
        <v>0</v>
      </c>
      <c r="S76" s="26">
        <v>0</v>
      </c>
      <c r="T76" s="26">
        <v>0</v>
      </c>
      <c r="U76" s="26">
        <v>0.34139999999999998</v>
      </c>
      <c r="V76" s="26">
        <v>0</v>
      </c>
      <c r="W76" s="26">
        <v>0</v>
      </c>
    </row>
    <row r="77" spans="1:23" x14ac:dyDescent="0.25">
      <c r="A77">
        <v>491100425</v>
      </c>
      <c r="B77" t="s">
        <v>277</v>
      </c>
      <c r="C77">
        <v>70000</v>
      </c>
      <c r="D77" s="26">
        <v>0</v>
      </c>
      <c r="E77" s="26">
        <v>0</v>
      </c>
      <c r="F77" s="26">
        <v>0</v>
      </c>
      <c r="G77" s="26">
        <v>0</v>
      </c>
      <c r="H77" s="26">
        <v>0</v>
      </c>
      <c r="I77" s="26">
        <v>0</v>
      </c>
      <c r="J77" s="26">
        <v>0</v>
      </c>
      <c r="K77" s="26">
        <v>6.0000000000000001E-3</v>
      </c>
      <c r="L77" s="26">
        <v>0.27949999999999997</v>
      </c>
      <c r="M77" s="26">
        <v>5.8499999999999996E-2</v>
      </c>
      <c r="N77" s="26">
        <v>0.01</v>
      </c>
      <c r="O77" s="26">
        <v>0</v>
      </c>
      <c r="P77" s="26">
        <v>0</v>
      </c>
      <c r="Q77" s="26">
        <v>0</v>
      </c>
      <c r="R77" s="26">
        <v>0</v>
      </c>
      <c r="S77" s="26">
        <v>0</v>
      </c>
      <c r="T77" s="26">
        <v>0</v>
      </c>
      <c r="U77" s="26">
        <v>0.18184999999999998</v>
      </c>
      <c r="V77" s="26">
        <v>0</v>
      </c>
      <c r="W77" s="26">
        <v>0</v>
      </c>
    </row>
    <row r="78" spans="1:23" x14ac:dyDescent="0.25">
      <c r="A78">
        <v>83100425</v>
      </c>
      <c r="B78" t="s">
        <v>94</v>
      </c>
      <c r="C78">
        <v>26000</v>
      </c>
      <c r="D78" s="26">
        <v>0</v>
      </c>
      <c r="E78" s="26">
        <v>0.14429999999999998</v>
      </c>
      <c r="F78" s="26">
        <v>3.85E-2</v>
      </c>
      <c r="G78" s="26">
        <v>0</v>
      </c>
      <c r="H78" s="26">
        <v>0</v>
      </c>
      <c r="I78" s="26">
        <v>0.10580000000000001</v>
      </c>
      <c r="J78" s="26">
        <v>0.182</v>
      </c>
      <c r="K78" s="26">
        <v>0.16800000000000001</v>
      </c>
      <c r="L78" s="26">
        <v>2.52E-2</v>
      </c>
      <c r="M78" s="26">
        <v>2.52E-2</v>
      </c>
      <c r="N78" s="26">
        <v>5.6000000000000008E-3</v>
      </c>
      <c r="O78" s="26">
        <v>0</v>
      </c>
      <c r="P78" s="26">
        <v>0</v>
      </c>
      <c r="Q78" s="26">
        <v>0</v>
      </c>
      <c r="R78" s="26">
        <v>0</v>
      </c>
      <c r="S78" s="26">
        <v>0</v>
      </c>
      <c r="T78" s="26">
        <v>0</v>
      </c>
      <c r="U78" s="26">
        <v>1.9600000000000003E-2</v>
      </c>
      <c r="V78" s="26">
        <v>0</v>
      </c>
      <c r="W78" s="26">
        <v>0</v>
      </c>
    </row>
    <row r="79" spans="1:23" x14ac:dyDescent="0.25">
      <c r="A79">
        <v>437100425</v>
      </c>
      <c r="B79" t="s">
        <v>279</v>
      </c>
      <c r="C79">
        <v>10000</v>
      </c>
      <c r="D79" s="26">
        <v>0</v>
      </c>
      <c r="E79" s="26">
        <v>0</v>
      </c>
      <c r="F79" s="26">
        <v>0</v>
      </c>
      <c r="G79" s="26">
        <v>0</v>
      </c>
      <c r="H79" s="26">
        <v>0</v>
      </c>
      <c r="I79" s="26">
        <v>0</v>
      </c>
      <c r="J79" s="26">
        <v>0.28000000000000003</v>
      </c>
      <c r="K79" s="26">
        <v>0</v>
      </c>
      <c r="L79" s="26">
        <v>0</v>
      </c>
      <c r="M79" s="26">
        <v>0</v>
      </c>
      <c r="N79" s="26">
        <v>0</v>
      </c>
      <c r="O79" s="26">
        <v>0</v>
      </c>
      <c r="P79" s="26">
        <v>0</v>
      </c>
      <c r="Q79" s="26">
        <v>0</v>
      </c>
      <c r="R79" s="26">
        <v>0</v>
      </c>
      <c r="S79" s="26">
        <v>0</v>
      </c>
      <c r="T79" s="26">
        <v>0</v>
      </c>
      <c r="U79" s="26">
        <v>0</v>
      </c>
      <c r="V79" s="26">
        <v>0</v>
      </c>
      <c r="W79" s="26">
        <v>0</v>
      </c>
    </row>
    <row r="80" spans="1:23" x14ac:dyDescent="0.25">
      <c r="A80">
        <v>437100426</v>
      </c>
      <c r="B80" t="s">
        <v>279</v>
      </c>
      <c r="C80">
        <v>10000</v>
      </c>
      <c r="D80" s="26">
        <v>0</v>
      </c>
      <c r="E80" s="26">
        <v>0</v>
      </c>
      <c r="F80" s="26">
        <v>0</v>
      </c>
      <c r="G80" s="26">
        <v>0</v>
      </c>
      <c r="H80" s="26">
        <v>0</v>
      </c>
      <c r="I80" s="26">
        <v>0</v>
      </c>
      <c r="J80" s="26">
        <v>0.28000000000000003</v>
      </c>
      <c r="K80" s="26">
        <v>0</v>
      </c>
      <c r="L80" s="26">
        <v>0</v>
      </c>
      <c r="M80" s="26">
        <v>0</v>
      </c>
      <c r="N80" s="26">
        <v>0</v>
      </c>
      <c r="O80" s="26">
        <v>0</v>
      </c>
      <c r="P80" s="26">
        <v>0</v>
      </c>
      <c r="Q80" s="26">
        <v>0</v>
      </c>
      <c r="R80" s="26">
        <v>0</v>
      </c>
      <c r="S80" s="26">
        <v>0</v>
      </c>
      <c r="T80" s="26">
        <v>0</v>
      </c>
      <c r="U80" s="26">
        <v>0</v>
      </c>
      <c r="V80" s="26">
        <v>0</v>
      </c>
      <c r="W80" s="26">
        <v>0</v>
      </c>
    </row>
    <row r="81" spans="1:23" x14ac:dyDescent="0.25">
      <c r="A81" t="s">
        <v>280</v>
      </c>
      <c r="B81" t="s">
        <v>94</v>
      </c>
      <c r="C81">
        <v>10000</v>
      </c>
      <c r="D81" s="26">
        <v>0</v>
      </c>
      <c r="E81" s="26">
        <v>0.18109999999999998</v>
      </c>
      <c r="F81" s="26">
        <v>3.85E-2</v>
      </c>
      <c r="G81" s="26">
        <v>0</v>
      </c>
      <c r="H81" s="26">
        <v>0</v>
      </c>
      <c r="I81" s="26">
        <v>0.1426</v>
      </c>
      <c r="J81" s="26">
        <v>0.182</v>
      </c>
      <c r="K81" s="26">
        <v>0.18</v>
      </c>
      <c r="L81" s="26">
        <v>7.1999999999999998E-3</v>
      </c>
      <c r="M81" s="26">
        <v>7.1999999999999998E-3</v>
      </c>
      <c r="N81" s="26">
        <v>1.6000000000000001E-3</v>
      </c>
      <c r="O81" s="26">
        <v>0</v>
      </c>
      <c r="P81" s="26">
        <v>0</v>
      </c>
      <c r="Q81" s="26">
        <v>0</v>
      </c>
      <c r="R81" s="26">
        <v>0</v>
      </c>
      <c r="S81" s="26">
        <v>0</v>
      </c>
      <c r="T81" s="26">
        <v>0</v>
      </c>
      <c r="U81" s="26">
        <v>5.6000000000000008E-3</v>
      </c>
      <c r="V81" s="26">
        <v>0</v>
      </c>
      <c r="W81" s="26">
        <v>0</v>
      </c>
    </row>
    <row r="82" spans="1:23" x14ac:dyDescent="0.25">
      <c r="A82" t="s">
        <v>281</v>
      </c>
      <c r="B82" t="s">
        <v>282</v>
      </c>
      <c r="C82">
        <v>10000</v>
      </c>
      <c r="D82" s="26">
        <v>0</v>
      </c>
      <c r="E82" s="26">
        <v>0.18109999999999998</v>
      </c>
      <c r="F82" s="26">
        <v>3.85E-2</v>
      </c>
      <c r="G82" s="26">
        <v>0</v>
      </c>
      <c r="H82" s="26">
        <v>0</v>
      </c>
      <c r="I82" s="26">
        <v>0.1426</v>
      </c>
      <c r="J82" s="26">
        <v>0.182</v>
      </c>
      <c r="K82" s="26">
        <v>0.18</v>
      </c>
      <c r="L82" s="26">
        <v>1.44E-2</v>
      </c>
      <c r="M82" s="26">
        <v>1.44E-2</v>
      </c>
      <c r="N82" s="26">
        <v>3.2000000000000002E-3</v>
      </c>
      <c r="O82" s="26">
        <v>0</v>
      </c>
      <c r="P82" s="26">
        <v>0</v>
      </c>
      <c r="Q82" s="26">
        <v>0</v>
      </c>
      <c r="R82" s="26">
        <v>0</v>
      </c>
      <c r="S82" s="26">
        <v>0</v>
      </c>
      <c r="T82" s="26">
        <v>0</v>
      </c>
      <c r="U82" s="26">
        <v>1.1200000000000002E-2</v>
      </c>
      <c r="V82" s="26">
        <v>0</v>
      </c>
      <c r="W82" s="26">
        <v>0</v>
      </c>
    </row>
    <row r="83" spans="1:23" x14ac:dyDescent="0.25">
      <c r="B83">
        <v>62120425</v>
      </c>
      <c r="C83" t="s">
        <v>283</v>
      </c>
      <c r="D83" s="26">
        <v>10000</v>
      </c>
      <c r="E83" s="26">
        <v>0</v>
      </c>
      <c r="F83" s="26">
        <v>0</v>
      </c>
      <c r="G83" s="26">
        <v>0</v>
      </c>
      <c r="H83" s="26">
        <v>0</v>
      </c>
      <c r="I83" s="26">
        <v>0</v>
      </c>
      <c r="J83" s="26">
        <v>0</v>
      </c>
      <c r="K83" s="26">
        <v>0</v>
      </c>
      <c r="L83" s="26">
        <v>1.44E-2</v>
      </c>
      <c r="M83" s="26">
        <v>0.19120000000000001</v>
      </c>
      <c r="N83" s="26">
        <v>3.6499999999999998E-2</v>
      </c>
      <c r="O83" s="26">
        <v>0.01</v>
      </c>
      <c r="P83" s="26">
        <v>0</v>
      </c>
      <c r="Q83" s="26">
        <v>0</v>
      </c>
      <c r="R83" s="26">
        <v>0</v>
      </c>
      <c r="S83" s="26">
        <v>0</v>
      </c>
      <c r="T83" s="26">
        <v>0</v>
      </c>
      <c r="U83" s="26">
        <v>0</v>
      </c>
      <c r="V83" s="26">
        <v>0.34139999999999998</v>
      </c>
      <c r="W83" s="26">
        <v>0</v>
      </c>
    </row>
  </sheetData>
  <conditionalFormatting sqref="D1:W1">
    <cfRule type="containsBlanks" dxfId="2794" priority="5">
      <formula>LEN(TRIM(D1))=0</formula>
    </cfRule>
  </conditionalFormatting>
  <conditionalFormatting sqref="A1:C1">
    <cfRule type="containsBlanks" dxfId="2793" priority="4">
      <formula>LEN(TRIM(A1))=0</formula>
    </cfRule>
  </conditionalFormatting>
  <conditionalFormatting sqref="A1:W1">
    <cfRule type="cellIs" dxfId="2792" priority="2" operator="equal">
      <formula>0</formula>
    </cfRule>
    <cfRule type="containsBlanks" dxfId="2791" priority="3">
      <formula>LEN(TRIM(A1))=0</formula>
    </cfRule>
  </conditionalFormatting>
  <conditionalFormatting sqref="D1:W1048576">
    <cfRule type="cellIs" dxfId="2790" priority="1" operator="equal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650B5-5AFD-4481-9305-8EB1B3A2E57A}">
  <sheetPr codeName="Hoja3">
    <tabColor rgb="FF00B050"/>
  </sheetPr>
  <dimension ref="A1:W25"/>
  <sheetViews>
    <sheetView workbookViewId="0">
      <selection activeCell="K29" sqref="K29"/>
    </sheetView>
  </sheetViews>
  <sheetFormatPr baseColWidth="10" defaultColWidth="9.140625" defaultRowHeight="15" x14ac:dyDescent="0.25"/>
  <cols>
    <col min="1" max="1" width="42" bestFit="1" customWidth="1"/>
    <col min="2" max="2" width="14.8554687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0" width="7.140625" bestFit="1" customWidth="1"/>
    <col min="11" max="11" width="7.2851562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79</v>
      </c>
      <c r="B2" s="7" t="s">
        <v>80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1.44E-2</v>
      </c>
      <c r="L2" s="8">
        <f t="shared" si="0"/>
        <v>0.19120000000000001</v>
      </c>
      <c r="M2" s="8">
        <f t="shared" si="0"/>
        <v>3.6499999999999998E-2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0.34139999999999998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IF(Tabla24[[#This Row],[CANTIDAD]]="",0%,Tabla24[[#This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350</v>
      </c>
      <c r="C5" s="9">
        <f>IF(Tabla24[[#This Row],[CANTIDAD]]="",0%,Tabla24[[#This Row],[CANTIDAD]]/10)</f>
        <v>35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81</v>
      </c>
      <c r="B6" s="9">
        <v>600</v>
      </c>
      <c r="C6" s="9">
        <f>IF(Tabla24[[#This Row],[CANTIDAD]]="",0%,Tabla24[[#This Row],[CANTIDAD]]/10)</f>
        <v>60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IF(Tabla24[[#This Row],[CANTIDAD]]="",0%,Tabla24[[#This Row],[CANTIDAD]]/10)</f>
        <v>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IF(Tabla24[[#This Row],[CANTIDAD]]="",0%,Tabla24[[#This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IF(Tabla24[[#This Row],[CANTIDAD]]="",0%,Tabla24[[#This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IF(Tabla24[[#This Row],[CANTIDAD]]="",0%,Tabla24[[#This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IF(Tabla24[[#This Row],[CANTIDAD]]="",0%,Tabla24[[#This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IF(Tabla24[[#This Row],[CANTIDAD]]="",0%,Tabla24[[#This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IF(Tabla24[[#This Row],[CANTIDAD]]="",0%,Tabla24[[#This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IF(Tabla24[[#This Row],[CANTIDAD]]="",0%,Tabla24[[#This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IF(Tabla24[[#This Row],[CANTIDAD]]="",0%,Tabla24[[#This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IF(Tabla24[[#This Row],[CANTIDAD]]="",0%,Tabla24[[#This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IF(Tabla24[[#This Row],[CANTIDAD]]="",0%,Tabla24[[#This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IF(Tabla24[[#This Row],[CANTIDAD]]="",0%,Tabla24[[#This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IF(Tabla24[[#This Row],[CANTIDAD]]="",0%,Tabla24[[#This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IF(Tabla24[[#This Row],[CANTIDAD]]="",0%,Tabla24[[#This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IF(Tabla24[[#This Row],[CANTIDAD]]="",0%,Tabla24[[#This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789" priority="11">
      <formula>LEN(TRIM(D2))=0</formula>
    </cfRule>
  </conditionalFormatting>
  <conditionalFormatting sqref="D4:W21 D2:W2">
    <cfRule type="cellIs" dxfId="2788" priority="10" operator="equal">
      <formula>0</formula>
    </cfRule>
  </conditionalFormatting>
  <conditionalFormatting sqref="C4:C21">
    <cfRule type="cellIs" dxfId="2787" priority="8" operator="equal">
      <formula>0</formula>
    </cfRule>
    <cfRule type="containsBlanks" dxfId="2786" priority="9">
      <formula>LEN(TRIM(C4))=0</formula>
    </cfRule>
  </conditionalFormatting>
  <conditionalFormatting sqref="D1:W1">
    <cfRule type="containsBlanks" dxfId="2785" priority="7">
      <formula>LEN(TRIM(D1))=0</formula>
    </cfRule>
  </conditionalFormatting>
  <conditionalFormatting sqref="A1:C1">
    <cfRule type="containsBlanks" dxfId="2784" priority="6">
      <formula>LEN(TRIM(A1))=0</formula>
    </cfRule>
  </conditionalFormatting>
  <conditionalFormatting sqref="A2:C2">
    <cfRule type="containsBlanks" dxfId="2783" priority="5">
      <formula>LEN(TRIM(A2))=0</formula>
    </cfRule>
  </conditionalFormatting>
  <conditionalFormatting sqref="D3:W3">
    <cfRule type="containsBlanks" dxfId="2782" priority="4">
      <formula>LEN(TRIM(D3))=0</formula>
    </cfRule>
  </conditionalFormatting>
  <conditionalFormatting sqref="A3:C3">
    <cfRule type="containsBlanks" dxfId="2781" priority="3">
      <formula>LEN(TRIM(A3))=0</formula>
    </cfRule>
  </conditionalFormatting>
  <conditionalFormatting sqref="A1:W21">
    <cfRule type="cellIs" dxfId="2780" priority="1" operator="equal">
      <formula>0</formula>
    </cfRule>
    <cfRule type="containsBlanks" dxfId="2779" priority="2">
      <formula>LEN(TRIM(A1))=0</formula>
    </cfRule>
  </conditionalFormatting>
  <dataValidations count="1">
    <dataValidation type="list" allowBlank="1" showInputMessage="1" showErrorMessage="1" sqref="A4:A21 B9:B21" xr:uid="{326E61E0-62A8-4AA1-BF23-83CA45F85F7B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89222-597A-4141-BDFC-4E837E242508}">
  <sheetPr codeName="Hoja5">
    <tabColor rgb="FF00B050"/>
  </sheetPr>
  <dimension ref="A1:W25"/>
  <sheetViews>
    <sheetView workbookViewId="0">
      <selection activeCell="B2" sqref="B2"/>
    </sheetView>
  </sheetViews>
  <sheetFormatPr baseColWidth="10" defaultColWidth="9.140625" defaultRowHeight="15" x14ac:dyDescent="0.25"/>
  <cols>
    <col min="1" max="1" width="42" bestFit="1" customWidth="1"/>
    <col min="2" max="2" width="14.8554687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0" width="7.140625" bestFit="1" customWidth="1"/>
    <col min="11" max="11" width="7.2851562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82</v>
      </c>
      <c r="B2" s="7" t="s">
        <v>34</v>
      </c>
      <c r="C2" s="7">
        <v>70000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0.183</v>
      </c>
      <c r="M2" s="8">
        <f t="shared" si="0"/>
        <v>0.18299999999999997</v>
      </c>
      <c r="N2" s="8">
        <f t="shared" si="0"/>
        <v>3.95E-2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0.15839999999999999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150</v>
      </c>
      <c r="C4" s="9">
        <f>IF(Tabla25[[#This Row],[CANTIDAD]]="",0%,Tabla25[[#This Row],[CANTIDAD]]/10)</f>
        <v>15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100</v>
      </c>
      <c r="C5" s="9">
        <f>IF(Tabla25[[#This Row],[CANTIDAD]]="",0%,Tabla25[[#This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41</v>
      </c>
      <c r="B6" s="9">
        <v>100</v>
      </c>
      <c r="C6" s="9">
        <f>IF(Tabla25[[#This Row],[CANTIDAD]]="",0%,Tabla25[[#This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0.34</v>
      </c>
      <c r="M6" s="10" cm="1">
        <f t="array" ref="M6">IF($A6="",0%,(_xlfn.XLOOKUP($A6,Tabla1[[#All],[ID]],Tabla1[[#All],[MgO]])))</f>
        <v>0.14000000000000001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400</v>
      </c>
      <c r="C7" s="9">
        <f>IF(Tabla25[[#This Row],[CANTIDAD]]="",0%,Tabla25[[#This Row],[CANTIDAD]]/10)</f>
        <v>40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43</v>
      </c>
      <c r="B8" s="9">
        <v>250</v>
      </c>
      <c r="C8" s="9">
        <f>IF(Tabla25[[#This Row],[CANTIDAD]]="",0%,Tabla25[[#This Row],[CANTIDAD]]/10)</f>
        <v>25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0.44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IF(Tabla25[[#This Row],[CANTIDAD]]="",0%,Tabla25[[#This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IF(Tabla25[[#This Row],[CANTIDAD]]="",0%,Tabla25[[#This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IF(Tabla25[[#This Row],[CANTIDAD]]="",0%,Tabla25[[#This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IF(Tabla25[[#This Row],[CANTIDAD]]="",0%,Tabla25[[#This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IF(Tabla25[[#This Row],[CANTIDAD]]="",0%,Tabla25[[#This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IF(Tabla25[[#This Row],[CANTIDAD]]="",0%,Tabla25[[#This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IF(Tabla25[[#This Row],[CANTIDAD]]="",0%,Tabla25[[#This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IF(Tabla25[[#This Row],[CANTIDAD]]="",0%,Tabla25[[#This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IF(Tabla25[[#This Row],[CANTIDAD]]="",0%,Tabla25[[#This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IF(Tabla25[[#This Row],[CANTIDAD]]="",0%,Tabla25[[#This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IF(Tabla25[[#This Row],[CANTIDAD]]="",0%,Tabla25[[#This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IF(Tabla25[[#This Row],[CANTIDAD]]="",0%,Tabla25[[#This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IF(Tabla25[[#This Row],[CANTIDAD]]="",0%,Tabla25[[#This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778" priority="11">
      <formula>LEN(TRIM(D2))=0</formula>
    </cfRule>
  </conditionalFormatting>
  <conditionalFormatting sqref="D4:W21 D2:W2">
    <cfRule type="cellIs" dxfId="2777" priority="10" operator="equal">
      <formula>0</formula>
    </cfRule>
  </conditionalFormatting>
  <conditionalFormatting sqref="C4:C21">
    <cfRule type="cellIs" dxfId="2776" priority="8" operator="equal">
      <formula>0</formula>
    </cfRule>
    <cfRule type="containsBlanks" dxfId="2775" priority="9">
      <formula>LEN(TRIM(C4))=0</formula>
    </cfRule>
  </conditionalFormatting>
  <conditionalFormatting sqref="D1:W1">
    <cfRule type="containsBlanks" dxfId="2774" priority="7">
      <formula>LEN(TRIM(D1))=0</formula>
    </cfRule>
  </conditionalFormatting>
  <conditionalFormatting sqref="A1:C1">
    <cfRule type="containsBlanks" dxfId="2773" priority="6">
      <formula>LEN(TRIM(A1))=0</formula>
    </cfRule>
  </conditionalFormatting>
  <conditionalFormatting sqref="A2:C2">
    <cfRule type="containsBlanks" dxfId="2772" priority="5">
      <formula>LEN(TRIM(A2))=0</formula>
    </cfRule>
  </conditionalFormatting>
  <conditionalFormatting sqref="D3:W3">
    <cfRule type="containsBlanks" dxfId="2771" priority="4">
      <formula>LEN(TRIM(D3))=0</formula>
    </cfRule>
  </conditionalFormatting>
  <conditionalFormatting sqref="A3:C3">
    <cfRule type="containsBlanks" dxfId="2770" priority="3">
      <formula>LEN(TRIM(A3))=0</formula>
    </cfRule>
  </conditionalFormatting>
  <conditionalFormatting sqref="A1:W21">
    <cfRule type="cellIs" dxfId="2769" priority="1" operator="equal">
      <formula>0</formula>
    </cfRule>
    <cfRule type="containsBlanks" dxfId="2768" priority="2">
      <formula>LEN(TRIM(A1))=0</formula>
    </cfRule>
  </conditionalFormatting>
  <dataValidations count="1">
    <dataValidation type="list" allowBlank="1" showInputMessage="1" showErrorMessage="1" sqref="A4:A21 B9:B21" xr:uid="{73A6A6F9-9938-485B-886B-ED1DA0FC0436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F1AAD-32A9-46A3-A0C1-161A1ACB8F66}">
  <sheetPr codeName="Hoja6">
    <tabColor rgb="FF00B050"/>
  </sheetPr>
  <dimension ref="A1:W25"/>
  <sheetViews>
    <sheetView workbookViewId="0">
      <selection activeCell="A2" sqref="A2:B6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0" width="7.140625" bestFit="1" customWidth="1"/>
    <col min="11" max="11" width="7.2851562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83</v>
      </c>
      <c r="B2" s="7" t="s">
        <v>84</v>
      </c>
      <c r="C2" s="7">
        <v>10000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0.26</v>
      </c>
      <c r="M2" s="8">
        <f t="shared" si="0"/>
        <v>0</v>
      </c>
      <c r="N2" s="8">
        <f t="shared" si="0"/>
        <v>0.13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1000</v>
      </c>
      <c r="C4" s="9">
        <f>IF(Tabla28[[#This Row],[CANTIDAD]]="",0%,Tabla28[[#This Row],[CANTIDAD]]/10)</f>
        <v>100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/>
      <c r="B5" s="9"/>
      <c r="C5" s="9">
        <f>IF(Tabla28[[#This Row],[CANTIDAD]]="",0%,Tabla28[[#This Row],[CANTIDAD]]/10)</f>
        <v>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/>
      <c r="B6" s="9"/>
      <c r="C6" s="9">
        <f>IF(Tabla28[[#This Row],[CANTIDAD]]="",0%,Tabla28[[#This Row],[CANTIDAD]]/10)</f>
        <v>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IF(Tabla28[[#This Row],[CANTIDAD]]="",0%,Tabla28[[#This Row],[CANTIDAD]]/10)</f>
        <v>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IF(Tabla28[[#This Row],[CANTIDAD]]="",0%,Tabla28[[#This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IF(Tabla28[[#This Row],[CANTIDAD]]="",0%,Tabla28[[#This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IF(Tabla28[[#This Row],[CANTIDAD]]="",0%,Tabla28[[#This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IF(Tabla28[[#This Row],[CANTIDAD]]="",0%,Tabla28[[#This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IF(Tabla28[[#This Row],[CANTIDAD]]="",0%,Tabla28[[#This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IF(Tabla28[[#This Row],[CANTIDAD]]="",0%,Tabla28[[#This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IF(Tabla28[[#This Row],[CANTIDAD]]="",0%,Tabla28[[#This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IF(Tabla28[[#This Row],[CANTIDAD]]="",0%,Tabla28[[#This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IF(Tabla28[[#This Row],[CANTIDAD]]="",0%,Tabla28[[#This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IF(Tabla28[[#This Row],[CANTIDAD]]="",0%,Tabla28[[#This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IF(Tabla28[[#This Row],[CANTIDAD]]="",0%,Tabla28[[#This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IF(Tabla28[[#This Row],[CANTIDAD]]="",0%,Tabla28[[#This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IF(Tabla28[[#This Row],[CANTIDAD]]="",0%,Tabla28[[#This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IF(Tabla28[[#This Row],[CANTIDAD]]="",0%,Tabla28[[#This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767" priority="11">
      <formula>LEN(TRIM(D2))=0</formula>
    </cfRule>
  </conditionalFormatting>
  <conditionalFormatting sqref="D4:W21 D2:W2">
    <cfRule type="cellIs" dxfId="2766" priority="10" operator="equal">
      <formula>0</formula>
    </cfRule>
  </conditionalFormatting>
  <conditionalFormatting sqref="C4:C21">
    <cfRule type="cellIs" dxfId="2765" priority="8" operator="equal">
      <formula>0</formula>
    </cfRule>
    <cfRule type="containsBlanks" dxfId="2764" priority="9">
      <formula>LEN(TRIM(C4))=0</formula>
    </cfRule>
  </conditionalFormatting>
  <conditionalFormatting sqref="D1:W1">
    <cfRule type="containsBlanks" dxfId="2763" priority="7">
      <formula>LEN(TRIM(D1))=0</formula>
    </cfRule>
  </conditionalFormatting>
  <conditionalFormatting sqref="A1:C1">
    <cfRule type="containsBlanks" dxfId="2762" priority="6">
      <formula>LEN(TRIM(A1))=0</formula>
    </cfRule>
  </conditionalFormatting>
  <conditionalFormatting sqref="A2:C2">
    <cfRule type="containsBlanks" dxfId="2761" priority="5">
      <formula>LEN(TRIM(A2))=0</formula>
    </cfRule>
  </conditionalFormatting>
  <conditionalFormatting sqref="D3:W3">
    <cfRule type="containsBlanks" dxfId="2760" priority="4">
      <formula>LEN(TRIM(D3))=0</formula>
    </cfRule>
  </conditionalFormatting>
  <conditionalFormatting sqref="A3:C3">
    <cfRule type="containsBlanks" dxfId="2759" priority="3">
      <formula>LEN(TRIM(A3))=0</formula>
    </cfRule>
  </conditionalFormatting>
  <conditionalFormatting sqref="A1:W21">
    <cfRule type="cellIs" dxfId="2758" priority="1" operator="equal">
      <formula>0</formula>
    </cfRule>
    <cfRule type="containsBlanks" dxfId="2757" priority="2">
      <formula>LEN(TRIM(A1))=0</formula>
    </cfRule>
  </conditionalFormatting>
  <dataValidations count="1">
    <dataValidation type="list" allowBlank="1" showInputMessage="1" showErrorMessage="1" sqref="A4:A21 B9:B21" xr:uid="{7F88CD57-0BCC-4E68-9468-C1DB113E1D46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A87E4-FB6C-40E1-9F07-E2D47A5B58FD}">
  <sheetPr codeName="Hoja7">
    <tabColor rgb="FF00B050"/>
  </sheetPr>
  <dimension ref="A1:W25"/>
  <sheetViews>
    <sheetView workbookViewId="0">
      <selection activeCell="A2" sqref="A2:B6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0" width="7.140625" bestFit="1" customWidth="1"/>
    <col min="11" max="11" width="7.2851562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85</v>
      </c>
      <c r="B2" s="7" t="s">
        <v>34</v>
      </c>
      <c r="C2" s="7">
        <v>70000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0.183</v>
      </c>
      <c r="M2" s="8">
        <f t="shared" si="0"/>
        <v>0.18299999999999997</v>
      </c>
      <c r="N2" s="8">
        <f t="shared" si="0"/>
        <v>3.95E-2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0.15839999999999999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150</v>
      </c>
      <c r="C4" s="9">
        <f>IF(Tabla29[[#This Row],[CANTIDAD]]="",0%,Tabla29[[#This Row],[CANTIDAD]]/10)</f>
        <v>15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100</v>
      </c>
      <c r="C5" s="9">
        <f>IF(Tabla29[[#This Row],[CANTIDAD]]="",0%,Tabla29[[#This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41</v>
      </c>
      <c r="B6" s="9">
        <v>100</v>
      </c>
      <c r="C6" s="9">
        <f>IF(Tabla29[[#This Row],[CANTIDAD]]="",0%,Tabla29[[#This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0.34</v>
      </c>
      <c r="M6" s="10" cm="1">
        <f t="array" ref="M6">IF($A6="",0%,(_xlfn.XLOOKUP($A6,Tabla1[[#All],[ID]],Tabla1[[#All],[MgO]])))</f>
        <v>0.14000000000000001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400</v>
      </c>
      <c r="C7" s="9">
        <f>IF(Tabla29[[#This Row],[CANTIDAD]]="",0%,Tabla29[[#This Row],[CANTIDAD]]/10)</f>
        <v>40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43</v>
      </c>
      <c r="B8" s="9">
        <v>250</v>
      </c>
      <c r="C8" s="9">
        <f>IF(Tabla29[[#This Row],[CANTIDAD]]="",0%,Tabla29[[#This Row],[CANTIDAD]]/10)</f>
        <v>25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0.44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IF(Tabla29[[#This Row],[CANTIDAD]]="",0%,Tabla29[[#This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IF(Tabla29[[#This Row],[CANTIDAD]]="",0%,Tabla29[[#This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IF(Tabla29[[#This Row],[CANTIDAD]]="",0%,Tabla29[[#This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IF(Tabla29[[#This Row],[CANTIDAD]]="",0%,Tabla29[[#This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IF(Tabla29[[#This Row],[CANTIDAD]]="",0%,Tabla29[[#This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IF(Tabla29[[#This Row],[CANTIDAD]]="",0%,Tabla29[[#This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IF(Tabla29[[#This Row],[CANTIDAD]]="",0%,Tabla29[[#This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IF(Tabla29[[#This Row],[CANTIDAD]]="",0%,Tabla29[[#This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IF(Tabla29[[#This Row],[CANTIDAD]]="",0%,Tabla29[[#This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IF(Tabla29[[#This Row],[CANTIDAD]]="",0%,Tabla29[[#This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IF(Tabla29[[#This Row],[CANTIDAD]]="",0%,Tabla29[[#This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IF(Tabla29[[#This Row],[CANTIDAD]]="",0%,Tabla29[[#This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IF(Tabla29[[#This Row],[CANTIDAD]]="",0%,Tabla29[[#This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756" priority="15">
      <formula>LEN(TRIM(D2))=0</formula>
    </cfRule>
  </conditionalFormatting>
  <conditionalFormatting sqref="D4:W21 D2:W2">
    <cfRule type="cellIs" dxfId="2755" priority="14" operator="equal">
      <formula>0</formula>
    </cfRule>
  </conditionalFormatting>
  <conditionalFormatting sqref="C4:C21">
    <cfRule type="cellIs" dxfId="2754" priority="12" operator="equal">
      <formula>0</formula>
    </cfRule>
    <cfRule type="containsBlanks" dxfId="2753" priority="13">
      <formula>LEN(TRIM(C4))=0</formula>
    </cfRule>
  </conditionalFormatting>
  <conditionalFormatting sqref="D1:W1">
    <cfRule type="containsBlanks" dxfId="2752" priority="11">
      <formula>LEN(TRIM(D1))=0</formula>
    </cfRule>
  </conditionalFormatting>
  <conditionalFormatting sqref="A1:C1">
    <cfRule type="containsBlanks" dxfId="2751" priority="10">
      <formula>LEN(TRIM(A1))=0</formula>
    </cfRule>
  </conditionalFormatting>
  <conditionalFormatting sqref="C2">
    <cfRule type="containsBlanks" dxfId="2750" priority="9">
      <formula>LEN(TRIM(C2))=0</formula>
    </cfRule>
  </conditionalFormatting>
  <conditionalFormatting sqref="D3:W3">
    <cfRule type="containsBlanks" dxfId="2749" priority="8">
      <formula>LEN(TRIM(D3))=0</formula>
    </cfRule>
  </conditionalFormatting>
  <conditionalFormatting sqref="C3">
    <cfRule type="containsBlanks" dxfId="2748" priority="7">
      <formula>LEN(TRIM(C3))=0</formula>
    </cfRule>
  </conditionalFormatting>
  <conditionalFormatting sqref="A1:W1 A9:W21 C2:W8">
    <cfRule type="cellIs" dxfId="2747" priority="5" operator="equal">
      <formula>0</formula>
    </cfRule>
    <cfRule type="containsBlanks" dxfId="2746" priority="6">
      <formula>LEN(TRIM(A1))=0</formula>
    </cfRule>
  </conditionalFormatting>
  <conditionalFormatting sqref="A2:B2">
    <cfRule type="containsBlanks" dxfId="2745" priority="4">
      <formula>LEN(TRIM(A2))=0</formula>
    </cfRule>
  </conditionalFormatting>
  <conditionalFormatting sqref="A3:B3">
    <cfRule type="containsBlanks" dxfId="2744" priority="3">
      <formula>LEN(TRIM(A3))=0</formula>
    </cfRule>
  </conditionalFormatting>
  <conditionalFormatting sqref="A2:B8">
    <cfRule type="cellIs" dxfId="2743" priority="1" operator="equal">
      <formula>0</formula>
    </cfRule>
    <cfRule type="containsBlanks" dxfId="2742" priority="2">
      <formula>LEN(TRIM(A2))=0</formula>
    </cfRule>
  </conditionalFormatting>
  <dataValidations count="1">
    <dataValidation type="list" allowBlank="1" showInputMessage="1" showErrorMessage="1" sqref="B9:B21 A4:A21" xr:uid="{B7682ACA-3F85-4656-B17C-A68B24948D32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33FE4-8E03-43BD-A9D5-59085AE5AD7A}">
  <sheetPr codeName="Hoja8">
    <tabColor rgb="FF00B050"/>
  </sheetPr>
  <dimension ref="A1:W25"/>
  <sheetViews>
    <sheetView workbookViewId="0">
      <selection activeCell="K29" sqref="K29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0" width="7.140625" bestFit="1" customWidth="1"/>
    <col min="11" max="11" width="7.2851562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86</v>
      </c>
      <c r="B2" s="7" t="s">
        <v>80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1.44E-2</v>
      </c>
      <c r="L2" s="8">
        <f t="shared" si="0"/>
        <v>0.19120000000000001</v>
      </c>
      <c r="M2" s="8">
        <f t="shared" si="0"/>
        <v>3.6499999999999998E-2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0.34139999999999998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IF(Tabla210[[#This Row],[CANTIDAD]]="",0%,Tabla210[[#This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350</v>
      </c>
      <c r="C5" s="9">
        <f>IF(Tabla210[[#This Row],[CANTIDAD]]="",0%,Tabla210[[#This Row],[CANTIDAD]]/10)</f>
        <v>35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81</v>
      </c>
      <c r="B6" s="9">
        <v>600</v>
      </c>
      <c r="C6" s="9">
        <f>IF(Tabla210[[#This Row],[CANTIDAD]]="",0%,Tabla210[[#This Row],[CANTIDAD]]/10)</f>
        <v>60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IF(Tabla210[[#This Row],[CANTIDAD]]="",0%,Tabla210[[#This Row],[CANTIDAD]]/10)</f>
        <v>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IF(Tabla210[[#This Row],[CANTIDAD]]="",0%,Tabla210[[#This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IF(Tabla210[[#This Row],[CANTIDAD]]="",0%,Tabla210[[#This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IF(Tabla210[[#This Row],[CANTIDAD]]="",0%,Tabla210[[#This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IF(Tabla210[[#This Row],[CANTIDAD]]="",0%,Tabla210[[#This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IF(Tabla210[[#This Row],[CANTIDAD]]="",0%,Tabla210[[#This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IF(Tabla210[[#This Row],[CANTIDAD]]="",0%,Tabla210[[#This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IF(Tabla210[[#This Row],[CANTIDAD]]="",0%,Tabla210[[#This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IF(Tabla210[[#This Row],[CANTIDAD]]="",0%,Tabla210[[#This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IF(Tabla210[[#This Row],[CANTIDAD]]="",0%,Tabla210[[#This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IF(Tabla210[[#This Row],[CANTIDAD]]="",0%,Tabla210[[#This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IF(Tabla210[[#This Row],[CANTIDAD]]="",0%,Tabla210[[#This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IF(Tabla210[[#This Row],[CANTIDAD]]="",0%,Tabla210[[#This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IF(Tabla210[[#This Row],[CANTIDAD]]="",0%,Tabla210[[#This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IF(Tabla210[[#This Row],[CANTIDAD]]="",0%,Tabla210[[#This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741" priority="17">
      <formula>LEN(TRIM(D2))=0</formula>
    </cfRule>
  </conditionalFormatting>
  <conditionalFormatting sqref="D4:W21 D2:W2">
    <cfRule type="cellIs" dxfId="2740" priority="16" operator="equal">
      <formula>0</formula>
    </cfRule>
  </conditionalFormatting>
  <conditionalFormatting sqref="C4:C21">
    <cfRule type="cellIs" dxfId="2739" priority="14" operator="equal">
      <formula>0</formula>
    </cfRule>
    <cfRule type="containsBlanks" dxfId="2738" priority="15">
      <formula>LEN(TRIM(C4))=0</formula>
    </cfRule>
  </conditionalFormatting>
  <conditionalFormatting sqref="D1:W1">
    <cfRule type="containsBlanks" dxfId="2737" priority="13">
      <formula>LEN(TRIM(D1))=0</formula>
    </cfRule>
  </conditionalFormatting>
  <conditionalFormatting sqref="A1:C1">
    <cfRule type="containsBlanks" dxfId="2736" priority="12">
      <formula>LEN(TRIM(A1))=0</formula>
    </cfRule>
  </conditionalFormatting>
  <conditionalFormatting sqref="C2">
    <cfRule type="containsBlanks" dxfId="2735" priority="11">
      <formula>LEN(TRIM(C2))=0</formula>
    </cfRule>
  </conditionalFormatting>
  <conditionalFormatting sqref="D3:W3">
    <cfRule type="containsBlanks" dxfId="2734" priority="10">
      <formula>LEN(TRIM(D3))=0</formula>
    </cfRule>
  </conditionalFormatting>
  <conditionalFormatting sqref="C3">
    <cfRule type="containsBlanks" dxfId="2733" priority="9">
      <formula>LEN(TRIM(C3))=0</formula>
    </cfRule>
  </conditionalFormatting>
  <conditionalFormatting sqref="A1:W1 A9:W21 C2:W8">
    <cfRule type="cellIs" dxfId="2732" priority="7" operator="equal">
      <formula>0</formula>
    </cfRule>
    <cfRule type="containsBlanks" dxfId="2731" priority="8">
      <formula>LEN(TRIM(A1))=0</formula>
    </cfRule>
  </conditionalFormatting>
  <conditionalFormatting sqref="A7:B8">
    <cfRule type="cellIs" dxfId="2730" priority="5" operator="equal">
      <formula>0</formula>
    </cfRule>
    <cfRule type="containsBlanks" dxfId="2729" priority="6">
      <formula>LEN(TRIM(A7))=0</formula>
    </cfRule>
  </conditionalFormatting>
  <conditionalFormatting sqref="A2:B2">
    <cfRule type="containsBlanks" dxfId="2728" priority="4">
      <formula>LEN(TRIM(A2))=0</formula>
    </cfRule>
  </conditionalFormatting>
  <conditionalFormatting sqref="A3:B3">
    <cfRule type="containsBlanks" dxfId="2727" priority="3">
      <formula>LEN(TRIM(A3))=0</formula>
    </cfRule>
  </conditionalFormatting>
  <conditionalFormatting sqref="A2:B6">
    <cfRule type="cellIs" dxfId="2726" priority="1" operator="equal">
      <formula>0</formula>
    </cfRule>
    <cfRule type="containsBlanks" dxfId="2725" priority="2">
      <formula>LEN(TRIM(A2))=0</formula>
    </cfRule>
  </conditionalFormatting>
  <dataValidations count="1">
    <dataValidation type="list" allowBlank="1" showInputMessage="1" showErrorMessage="1" sqref="B9:B21 A4:A21" xr:uid="{50CFF661-A11E-4D5D-8065-8E89B06BB6F9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5EA27-D909-43AA-A182-638F62EADFA1}">
  <sheetPr codeName="Hoja9">
    <tabColor rgb="FF00B050"/>
  </sheetPr>
  <dimension ref="A1:W25"/>
  <sheetViews>
    <sheetView workbookViewId="0">
      <selection activeCell="B2" sqref="B2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87</v>
      </c>
      <c r="B2" s="7" t="s">
        <v>88</v>
      </c>
      <c r="C2" s="7">
        <v>15000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0.1368</v>
      </c>
      <c r="F2" s="8">
        <f t="shared" si="0"/>
        <v>5.3999999999999992E-2</v>
      </c>
      <c r="G2" s="8">
        <f t="shared" si="0"/>
        <v>0</v>
      </c>
      <c r="H2" s="8">
        <f t="shared" si="0"/>
        <v>0</v>
      </c>
      <c r="I2" s="8">
        <f t="shared" si="0"/>
        <v>8.2800000000000012E-2</v>
      </c>
      <c r="J2" s="8">
        <f t="shared" si="0"/>
        <v>0.13800000000000001</v>
      </c>
      <c r="K2" s="8">
        <f t="shared" si="0"/>
        <v>0.13799999999999998</v>
      </c>
      <c r="L2" s="8">
        <f t="shared" si="0"/>
        <v>5.2199999999999996E-2</v>
      </c>
      <c r="M2" s="8">
        <f t="shared" si="0"/>
        <v>5.2199999999999996E-2</v>
      </c>
      <c r="N2" s="8">
        <f t="shared" si="0"/>
        <v>1.1599999999999999E-2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4.0600000000000004E-2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89</v>
      </c>
      <c r="B4" s="9">
        <v>180</v>
      </c>
      <c r="C4" s="9">
        <f>IF(Tabla211[[#This Row],[CANTIDAD]]="",0%,Tabla211[[#This Row],[CANTIDAD]]/10)</f>
        <v>18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290</v>
      </c>
      <c r="C5" s="9">
        <f>IF(Tabla211[[#This Row],[CANTIDAD]]="",0%,Tabla211[[#This Row],[CANTIDAD]]/10)</f>
        <v>29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91</v>
      </c>
      <c r="B6" s="9">
        <v>300</v>
      </c>
      <c r="C6" s="9">
        <f>IF(Tabla211[[#This Row],[CANTIDAD]]="",0%,Tabla211[[#This Row],[CANTIDAD]]/10)</f>
        <v>30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230</v>
      </c>
      <c r="C7" s="9">
        <f>IF(Tabla211[[#This Row],[CANTIDAD]]="",0%,Tabla211[[#This Row],[CANTIDAD]]/10)</f>
        <v>23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IF(Tabla211[[#This Row],[CANTIDAD]]="",0%,Tabla211[[#This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IF(Tabla211[[#This Row],[CANTIDAD]]="",0%,Tabla211[[#This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IF(Tabla211[[#This Row],[CANTIDAD]]="",0%,Tabla211[[#This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IF(Tabla211[[#This Row],[CANTIDAD]]="",0%,Tabla211[[#This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IF(Tabla211[[#This Row],[CANTIDAD]]="",0%,Tabla211[[#This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IF(Tabla211[[#This Row],[CANTIDAD]]="",0%,Tabla211[[#This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IF(Tabla211[[#This Row],[CANTIDAD]]="",0%,Tabla211[[#This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IF(Tabla211[[#This Row],[CANTIDAD]]="",0%,Tabla211[[#This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IF(Tabla211[[#This Row],[CANTIDAD]]="",0%,Tabla211[[#This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IF(Tabla211[[#This Row],[CANTIDAD]]="",0%,Tabla211[[#This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IF(Tabla211[[#This Row],[CANTIDAD]]="",0%,Tabla211[[#This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IF(Tabla211[[#This Row],[CANTIDAD]]="",0%,Tabla211[[#This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IF(Tabla211[[#This Row],[CANTIDAD]]="",0%,Tabla211[[#This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IF(Tabla211[[#This Row],[CANTIDAD]]="",0%,Tabla211[[#This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724" priority="17">
      <formula>LEN(TRIM(D2))=0</formula>
    </cfRule>
  </conditionalFormatting>
  <conditionalFormatting sqref="D4:W21 D2:W2">
    <cfRule type="cellIs" dxfId="2723" priority="16" operator="equal">
      <formula>0</formula>
    </cfRule>
  </conditionalFormatting>
  <conditionalFormatting sqref="C4:C21">
    <cfRule type="cellIs" dxfId="2722" priority="14" operator="equal">
      <formula>0</formula>
    </cfRule>
    <cfRule type="containsBlanks" dxfId="2721" priority="15">
      <formula>LEN(TRIM(C4))=0</formula>
    </cfRule>
  </conditionalFormatting>
  <conditionalFormatting sqref="D1:W1">
    <cfRule type="containsBlanks" dxfId="2720" priority="13">
      <formula>LEN(TRIM(D1))=0</formula>
    </cfRule>
  </conditionalFormatting>
  <conditionalFormatting sqref="A1:C1">
    <cfRule type="containsBlanks" dxfId="2719" priority="12">
      <formula>LEN(TRIM(A1))=0</formula>
    </cfRule>
  </conditionalFormatting>
  <conditionalFormatting sqref="C2">
    <cfRule type="containsBlanks" dxfId="2718" priority="11">
      <formula>LEN(TRIM(C2))=0</formula>
    </cfRule>
  </conditionalFormatting>
  <conditionalFormatting sqref="D3:W3">
    <cfRule type="containsBlanks" dxfId="2717" priority="10">
      <formula>LEN(TRIM(D3))=0</formula>
    </cfRule>
  </conditionalFormatting>
  <conditionalFormatting sqref="C3">
    <cfRule type="containsBlanks" dxfId="2716" priority="9">
      <formula>LEN(TRIM(C3))=0</formula>
    </cfRule>
  </conditionalFormatting>
  <conditionalFormatting sqref="A1:W1 A9:W21 C2:W8">
    <cfRule type="cellIs" dxfId="2715" priority="7" operator="equal">
      <formula>0</formula>
    </cfRule>
    <cfRule type="containsBlanks" dxfId="2714" priority="8">
      <formula>LEN(TRIM(A1))=0</formula>
    </cfRule>
  </conditionalFormatting>
  <conditionalFormatting sqref="A7:B8">
    <cfRule type="cellIs" dxfId="2713" priority="5" operator="equal">
      <formula>0</formula>
    </cfRule>
    <cfRule type="containsBlanks" dxfId="2712" priority="6">
      <formula>LEN(TRIM(A7))=0</formula>
    </cfRule>
  </conditionalFormatting>
  <conditionalFormatting sqref="A2:B2">
    <cfRule type="containsBlanks" dxfId="2711" priority="4">
      <formula>LEN(TRIM(A2))=0</formula>
    </cfRule>
  </conditionalFormatting>
  <conditionalFormatting sqref="A3:B3">
    <cfRule type="containsBlanks" dxfId="2710" priority="3">
      <formula>LEN(TRIM(A3))=0</formula>
    </cfRule>
  </conditionalFormatting>
  <conditionalFormatting sqref="A2:B6">
    <cfRule type="cellIs" dxfId="2709" priority="1" operator="equal">
      <formula>0</formula>
    </cfRule>
    <cfRule type="containsBlanks" dxfId="2708" priority="2">
      <formula>LEN(TRIM(A2))=0</formula>
    </cfRule>
  </conditionalFormatting>
  <dataValidations count="1">
    <dataValidation type="list" allowBlank="1" showInputMessage="1" showErrorMessage="1" sqref="B9:B21 A4:A21" xr:uid="{B46BD3DD-482C-4431-883F-385300235024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3D95E-6DA1-4062-BC78-3F8294B9A10B}">
  <sheetPr codeName="Hoja10">
    <tabColor rgb="FF00B050"/>
  </sheetPr>
  <dimension ref="A1:W25"/>
  <sheetViews>
    <sheetView workbookViewId="0">
      <selection activeCell="B2" sqref="B2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93</v>
      </c>
      <c r="B2" s="7" t="s">
        <v>94</v>
      </c>
      <c r="C2" s="7">
        <v>20000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0.14080000000000001</v>
      </c>
      <c r="F2" s="8">
        <f t="shared" si="0"/>
        <v>3.5000000000000003E-2</v>
      </c>
      <c r="G2" s="8">
        <f t="shared" si="0"/>
        <v>0</v>
      </c>
      <c r="H2" s="8">
        <f t="shared" si="0"/>
        <v>0</v>
      </c>
      <c r="I2" s="8">
        <f t="shared" si="0"/>
        <v>0.10580000000000001</v>
      </c>
      <c r="J2" s="8">
        <f t="shared" si="0"/>
        <v>0.17499999999999999</v>
      </c>
      <c r="K2" s="8">
        <f t="shared" si="0"/>
        <v>0.16800000000000001</v>
      </c>
      <c r="L2" s="8">
        <f t="shared" si="0"/>
        <v>2.52E-2</v>
      </c>
      <c r="M2" s="8">
        <f t="shared" si="0"/>
        <v>2.52E-2</v>
      </c>
      <c r="N2" s="8">
        <f t="shared" si="0"/>
        <v>5.6000000000000008E-3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1.9600000000000003E-2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230</v>
      </c>
      <c r="C4" s="9">
        <f>IF(Tabla212[[#This Row],[CANTIDAD]]="",0%,Tabla212[[#This Row],[CANTIDAD]]/10)</f>
        <v>23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140</v>
      </c>
      <c r="C5" s="9">
        <f>IF(Tabla212[[#This Row],[CANTIDAD]]="",0%,Tabla212[[#This Row],[CANTIDAD]]/10)</f>
        <v>14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95</v>
      </c>
      <c r="B6" s="9">
        <v>350</v>
      </c>
      <c r="C6" s="9">
        <f>IF(Tabla212[[#This Row],[CANTIDAD]]="",0%,Tabla212[[#This Row],[CANTIDAD]]/10)</f>
        <v>35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</v>
      </c>
      <c r="F6" s="10" cm="1">
        <f t="array" ref="F6">IF($A6="",0%,(_xlfn.XLOOKUP($A6,Tabla1[[#All],[ID]],Tabla1[[#All],[N-NH4]])))</f>
        <v>0.1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0.5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280</v>
      </c>
      <c r="C7" s="9">
        <f>IF(Tabla212[[#This Row],[CANTIDAD]]="",0%,Tabla212[[#This Row],[CANTIDAD]]/10)</f>
        <v>28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IF(Tabla212[[#This Row],[CANTIDAD]]="",0%,Tabla212[[#This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IF(Tabla212[[#This Row],[CANTIDAD]]="",0%,Tabla212[[#This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IF(Tabla212[[#This Row],[CANTIDAD]]="",0%,Tabla212[[#This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IF(Tabla212[[#This Row],[CANTIDAD]]="",0%,Tabla212[[#This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IF(Tabla212[[#This Row],[CANTIDAD]]="",0%,Tabla212[[#This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IF(Tabla212[[#This Row],[CANTIDAD]]="",0%,Tabla212[[#This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IF(Tabla212[[#This Row],[CANTIDAD]]="",0%,Tabla212[[#This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IF(Tabla212[[#This Row],[CANTIDAD]]="",0%,Tabla212[[#This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IF(Tabla212[[#This Row],[CANTIDAD]]="",0%,Tabla212[[#This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IF(Tabla212[[#This Row],[CANTIDAD]]="",0%,Tabla212[[#This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IF(Tabla212[[#This Row],[CANTIDAD]]="",0%,Tabla212[[#This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IF(Tabla212[[#This Row],[CANTIDAD]]="",0%,Tabla212[[#This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IF(Tabla212[[#This Row],[CANTIDAD]]="",0%,Tabla212[[#This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IF(Tabla212[[#This Row],[CANTIDAD]]="",0%,Tabla212[[#This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707" priority="17">
      <formula>LEN(TRIM(D2))=0</formula>
    </cfRule>
  </conditionalFormatting>
  <conditionalFormatting sqref="D4:W21 D2:W2">
    <cfRule type="cellIs" dxfId="2706" priority="16" operator="equal">
      <formula>0</formula>
    </cfRule>
  </conditionalFormatting>
  <conditionalFormatting sqref="C4:C21">
    <cfRule type="cellIs" dxfId="2705" priority="14" operator="equal">
      <formula>0</formula>
    </cfRule>
    <cfRule type="containsBlanks" dxfId="2704" priority="15">
      <formula>LEN(TRIM(C4))=0</formula>
    </cfRule>
  </conditionalFormatting>
  <conditionalFormatting sqref="D1:W1">
    <cfRule type="containsBlanks" dxfId="2703" priority="13">
      <formula>LEN(TRIM(D1))=0</formula>
    </cfRule>
  </conditionalFormatting>
  <conditionalFormatting sqref="A1:C1">
    <cfRule type="containsBlanks" dxfId="2702" priority="12">
      <formula>LEN(TRIM(A1))=0</formula>
    </cfRule>
  </conditionalFormatting>
  <conditionalFormatting sqref="C2">
    <cfRule type="containsBlanks" dxfId="2701" priority="11">
      <formula>LEN(TRIM(C2))=0</formula>
    </cfRule>
  </conditionalFormatting>
  <conditionalFormatting sqref="D3:W3">
    <cfRule type="containsBlanks" dxfId="2700" priority="10">
      <formula>LEN(TRIM(D3))=0</formula>
    </cfRule>
  </conditionalFormatting>
  <conditionalFormatting sqref="C3">
    <cfRule type="containsBlanks" dxfId="2699" priority="9">
      <formula>LEN(TRIM(C3))=0</formula>
    </cfRule>
  </conditionalFormatting>
  <conditionalFormatting sqref="A1:W1 A9:W21 C2:W8">
    <cfRule type="cellIs" dxfId="2698" priority="7" operator="equal">
      <formula>0</formula>
    </cfRule>
    <cfRule type="containsBlanks" dxfId="2697" priority="8">
      <formula>LEN(TRIM(A1))=0</formula>
    </cfRule>
  </conditionalFormatting>
  <conditionalFormatting sqref="A7:B8">
    <cfRule type="cellIs" dxfId="2696" priority="5" operator="equal">
      <formula>0</formula>
    </cfRule>
    <cfRule type="containsBlanks" dxfId="2695" priority="6">
      <formula>LEN(TRIM(A7))=0</formula>
    </cfRule>
  </conditionalFormatting>
  <conditionalFormatting sqref="A2:B2">
    <cfRule type="containsBlanks" dxfId="2694" priority="4">
      <formula>LEN(TRIM(A2))=0</formula>
    </cfRule>
  </conditionalFormatting>
  <conditionalFormatting sqref="A3:B3">
    <cfRule type="containsBlanks" dxfId="2693" priority="3">
      <formula>LEN(TRIM(A3))=0</formula>
    </cfRule>
  </conditionalFormatting>
  <conditionalFormatting sqref="A2:B6">
    <cfRule type="cellIs" dxfId="2692" priority="1" operator="equal">
      <formula>0</formula>
    </cfRule>
    <cfRule type="containsBlanks" dxfId="2691" priority="2">
      <formula>LEN(TRIM(A2))=0</formula>
    </cfRule>
  </conditionalFormatting>
  <dataValidations count="1">
    <dataValidation type="list" allowBlank="1" showInputMessage="1" showErrorMessage="1" sqref="B9:B21 A4:A21" xr:uid="{538960EC-1FB8-416F-ACCE-1ADCC6601CD1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F079-8B13-40F2-BD75-037C2B68EFB9}">
  <sheetPr codeName="Hoja11">
    <tabColor rgb="FF00B050"/>
  </sheetPr>
  <dimension ref="A1:W25"/>
  <sheetViews>
    <sheetView workbookViewId="0">
      <selection activeCell="A2" sqref="A2:B6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97</v>
      </c>
      <c r="B2" s="7" t="s">
        <v>80</v>
      </c>
      <c r="C2" s="7">
        <v>20000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1.44E-2</v>
      </c>
      <c r="L2" s="8">
        <f t="shared" si="0"/>
        <v>0.19120000000000001</v>
      </c>
      <c r="M2" s="8">
        <f t="shared" si="0"/>
        <v>3.6499999999999998E-2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0.34139999999999998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IF(Tabla213[[#This Row],[CANTIDAD]]="",0%,Tabla213[[#This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350</v>
      </c>
      <c r="C5" s="9">
        <f>IF(Tabla213[[#This Row],[CANTIDAD]]="",0%,Tabla213[[#This Row],[CANTIDAD]]/10)</f>
        <v>35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81</v>
      </c>
      <c r="B6" s="9">
        <v>600</v>
      </c>
      <c r="C6" s="9">
        <f>IF(Tabla213[[#This Row],[CANTIDAD]]="",0%,Tabla213[[#This Row],[CANTIDAD]]/10)</f>
        <v>60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IF(Tabla213[[#This Row],[CANTIDAD]]="",0%,Tabla213[[#This Row],[CANTIDAD]]/10)</f>
        <v>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IF(Tabla213[[#This Row],[CANTIDAD]]="",0%,Tabla213[[#This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IF(Tabla213[[#This Row],[CANTIDAD]]="",0%,Tabla213[[#This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IF(Tabla213[[#This Row],[CANTIDAD]]="",0%,Tabla213[[#This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IF(Tabla213[[#This Row],[CANTIDAD]]="",0%,Tabla213[[#This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IF(Tabla213[[#This Row],[CANTIDAD]]="",0%,Tabla213[[#This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IF(Tabla213[[#This Row],[CANTIDAD]]="",0%,Tabla213[[#This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IF(Tabla213[[#This Row],[CANTIDAD]]="",0%,Tabla213[[#This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IF(Tabla213[[#This Row],[CANTIDAD]]="",0%,Tabla213[[#This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IF(Tabla213[[#This Row],[CANTIDAD]]="",0%,Tabla213[[#This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IF(Tabla213[[#This Row],[CANTIDAD]]="",0%,Tabla213[[#This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IF(Tabla213[[#This Row],[CANTIDAD]]="",0%,Tabla213[[#This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IF(Tabla213[[#This Row],[CANTIDAD]]="",0%,Tabla213[[#This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IF(Tabla213[[#This Row],[CANTIDAD]]="",0%,Tabla213[[#This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IF(Tabla213[[#This Row],[CANTIDAD]]="",0%,Tabla213[[#This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690" priority="17">
      <formula>LEN(TRIM(D2))=0</formula>
    </cfRule>
  </conditionalFormatting>
  <conditionalFormatting sqref="D4:W21 D2:W2">
    <cfRule type="cellIs" dxfId="2689" priority="16" operator="equal">
      <formula>0</formula>
    </cfRule>
  </conditionalFormatting>
  <conditionalFormatting sqref="C4:C21">
    <cfRule type="cellIs" dxfId="2688" priority="14" operator="equal">
      <formula>0</formula>
    </cfRule>
    <cfRule type="containsBlanks" dxfId="2687" priority="15">
      <formula>LEN(TRIM(C4))=0</formula>
    </cfRule>
  </conditionalFormatting>
  <conditionalFormatting sqref="D1:W1">
    <cfRule type="containsBlanks" dxfId="2686" priority="13">
      <formula>LEN(TRIM(D1))=0</formula>
    </cfRule>
  </conditionalFormatting>
  <conditionalFormatting sqref="A1:C1">
    <cfRule type="containsBlanks" dxfId="2685" priority="12">
      <formula>LEN(TRIM(A1))=0</formula>
    </cfRule>
  </conditionalFormatting>
  <conditionalFormatting sqref="C2">
    <cfRule type="containsBlanks" dxfId="2684" priority="11">
      <formula>LEN(TRIM(C2))=0</formula>
    </cfRule>
  </conditionalFormatting>
  <conditionalFormatting sqref="D3:W3">
    <cfRule type="containsBlanks" dxfId="2683" priority="10">
      <formula>LEN(TRIM(D3))=0</formula>
    </cfRule>
  </conditionalFormatting>
  <conditionalFormatting sqref="C3">
    <cfRule type="containsBlanks" dxfId="2682" priority="9">
      <formula>LEN(TRIM(C3))=0</formula>
    </cfRule>
  </conditionalFormatting>
  <conditionalFormatting sqref="A1:W1 A9:W21 C2:W8">
    <cfRule type="cellIs" dxfId="2681" priority="7" operator="equal">
      <formula>0</formula>
    </cfRule>
    <cfRule type="containsBlanks" dxfId="2680" priority="8">
      <formula>LEN(TRIM(A1))=0</formula>
    </cfRule>
  </conditionalFormatting>
  <conditionalFormatting sqref="A7:B8">
    <cfRule type="cellIs" dxfId="2679" priority="5" operator="equal">
      <formula>0</formula>
    </cfRule>
    <cfRule type="containsBlanks" dxfId="2678" priority="6">
      <formula>LEN(TRIM(A7))=0</formula>
    </cfRule>
  </conditionalFormatting>
  <conditionalFormatting sqref="A2:B2">
    <cfRule type="containsBlanks" dxfId="2677" priority="4">
      <formula>LEN(TRIM(A2))=0</formula>
    </cfRule>
  </conditionalFormatting>
  <conditionalFormatting sqref="A3:B3">
    <cfRule type="containsBlanks" dxfId="2676" priority="3">
      <formula>LEN(TRIM(A3))=0</formula>
    </cfRule>
  </conditionalFormatting>
  <conditionalFormatting sqref="A2:B6">
    <cfRule type="cellIs" dxfId="2675" priority="1" operator="equal">
      <formula>0</formula>
    </cfRule>
    <cfRule type="containsBlanks" dxfId="2674" priority="2">
      <formula>LEN(TRIM(A2))=0</formula>
    </cfRule>
  </conditionalFormatting>
  <dataValidations count="1">
    <dataValidation type="list" allowBlank="1" showInputMessage="1" showErrorMessage="1" sqref="B9:B21 A4:A21" xr:uid="{FA4597BF-896A-463F-A4E3-E026BB9A497D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93541-785A-44A8-B869-5B65244F5763}">
  <sheetPr codeName="Hoja62">
    <tabColor rgb="FFC00000"/>
  </sheetPr>
  <dimension ref="A1:W25"/>
  <sheetViews>
    <sheetView workbookViewId="0">
      <selection activeCell="C8" sqref="C8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211</v>
      </c>
      <c r="B2" s="7" t="s">
        <v>99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0.2452</v>
      </c>
      <c r="M2" s="8">
        <f t="shared" si="0"/>
        <v>1.6500000000000001E-2</v>
      </c>
      <c r="N2" s="8">
        <f t="shared" si="0"/>
        <v>0.1075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5.6899999999999992E-2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750</v>
      </c>
      <c r="C4" s="9">
        <f>IF(Tabla262[[#This Row],[CANTIDAD]]="",0%,Tabla262[[#This Row],[CANTIDAD]]/10)</f>
        <v>75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50</v>
      </c>
      <c r="C5" s="9">
        <f>IF(Tabla262[[#This Row],[CANTIDAD]]="",0%,Tabla262[[#This Row],[CANTIDAD]]/10)</f>
        <v>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43</v>
      </c>
      <c r="B6" s="9">
        <v>100</v>
      </c>
      <c r="C6" s="9">
        <f>IF(Tabla262[[#This Row],[CANTIDAD]]="",0%,Tabla262[[#This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0.44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101</v>
      </c>
      <c r="B7" s="9">
        <v>100</v>
      </c>
      <c r="C7" s="9">
        <f>IF(Tabla262[[#This Row],[CANTIDAD]]="",0%,Tabla262[[#This Row],[CANTIDAD]]/10)</f>
        <v>10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6.2E-2</v>
      </c>
      <c r="M7" s="10" cm="1">
        <f t="array" ref="M7">IF($A7="",0%,(_xlfn.XLOOKUP($A7,Tabla1[[#All],[ID]],Tabla1[[#All],[MgO]])))</f>
        <v>0.04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0.56899999999999995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IF(Tabla262[[#This Row],[CANTIDAD]]="",0%,Tabla262[[#This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IF(Tabla262[[#This Row],[CANTIDAD]]="",0%,Tabla262[[#This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IF(Tabla262[[#This Row],[CANTIDAD]]="",0%,Tabla262[[#This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IF(Tabla262[[#This Row],[CANTIDAD]]="",0%,Tabla262[[#This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IF(Tabla262[[#This Row],[CANTIDAD]]="",0%,Tabla262[[#This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IF(Tabla262[[#This Row],[CANTIDAD]]="",0%,Tabla262[[#This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IF(Tabla262[[#This Row],[CANTIDAD]]="",0%,Tabla262[[#This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IF(Tabla262[[#This Row],[CANTIDAD]]="",0%,Tabla262[[#This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IF(Tabla262[[#This Row],[CANTIDAD]]="",0%,Tabla262[[#This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IF(Tabla262[[#This Row],[CANTIDAD]]="",0%,Tabla262[[#This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IF(Tabla262[[#This Row],[CANTIDAD]]="",0%,Tabla262[[#This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IF(Tabla262[[#This Row],[CANTIDAD]]="",0%,Tabla262[[#This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IF(Tabla262[[#This Row],[CANTIDAD]]="",0%,Tabla262[[#This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IF(Tabla262[[#This Row],[CANTIDAD]]="",0%,Tabla262[[#This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673" priority="28">
      <formula>LEN(TRIM(D2))=0</formula>
    </cfRule>
  </conditionalFormatting>
  <conditionalFormatting sqref="D4:W21 D2:W2">
    <cfRule type="cellIs" dxfId="2672" priority="27" operator="equal">
      <formula>0</formula>
    </cfRule>
  </conditionalFormatting>
  <conditionalFormatting sqref="C4:C21">
    <cfRule type="cellIs" dxfId="2671" priority="25" operator="equal">
      <formula>0</formula>
    </cfRule>
    <cfRule type="containsBlanks" dxfId="2670" priority="26">
      <formula>LEN(TRIM(C4))=0</formula>
    </cfRule>
  </conditionalFormatting>
  <conditionalFormatting sqref="D1:W1">
    <cfRule type="containsBlanks" dxfId="2669" priority="24">
      <formula>LEN(TRIM(D1))=0</formula>
    </cfRule>
  </conditionalFormatting>
  <conditionalFormatting sqref="C1">
    <cfRule type="containsBlanks" dxfId="2668" priority="23">
      <formula>LEN(TRIM(C1))=0</formula>
    </cfRule>
  </conditionalFormatting>
  <conditionalFormatting sqref="C2">
    <cfRule type="containsBlanks" dxfId="2667" priority="22">
      <formula>LEN(TRIM(C2))=0</formula>
    </cfRule>
  </conditionalFormatting>
  <conditionalFormatting sqref="D3:W3">
    <cfRule type="containsBlanks" dxfId="2666" priority="21">
      <formula>LEN(TRIM(D3))=0</formula>
    </cfRule>
  </conditionalFormatting>
  <conditionalFormatting sqref="C3">
    <cfRule type="containsBlanks" dxfId="2665" priority="20">
      <formula>LEN(TRIM(C3))=0</formula>
    </cfRule>
  </conditionalFormatting>
  <conditionalFormatting sqref="A13:W21 C1:W9 B10:W12">
    <cfRule type="cellIs" dxfId="2664" priority="18" operator="equal">
      <formula>0</formula>
    </cfRule>
    <cfRule type="containsBlanks" dxfId="2663" priority="19">
      <formula>LEN(TRIM(A1))=0</formula>
    </cfRule>
  </conditionalFormatting>
  <conditionalFormatting sqref="B9">
    <cfRule type="cellIs" dxfId="2662" priority="16" operator="equal">
      <formula>0</formula>
    </cfRule>
    <cfRule type="containsBlanks" dxfId="2661" priority="17">
      <formula>LEN(TRIM(B9))=0</formula>
    </cfRule>
  </conditionalFormatting>
  <conditionalFormatting sqref="A1:B1">
    <cfRule type="containsBlanks" dxfId="2660" priority="15">
      <formula>LEN(TRIM(A1))=0</formula>
    </cfRule>
  </conditionalFormatting>
  <conditionalFormatting sqref="A1:B1">
    <cfRule type="cellIs" dxfId="2659" priority="13" operator="equal">
      <formula>0</formula>
    </cfRule>
    <cfRule type="containsBlanks" dxfId="2658" priority="14">
      <formula>LEN(TRIM(A1))=0</formula>
    </cfRule>
  </conditionalFormatting>
  <conditionalFormatting sqref="A9:A12">
    <cfRule type="cellIs" dxfId="2657" priority="11" operator="equal">
      <formula>0</formula>
    </cfRule>
    <cfRule type="containsBlanks" dxfId="2656" priority="12">
      <formula>LEN(TRIM(A9))=0</formula>
    </cfRule>
  </conditionalFormatting>
  <conditionalFormatting sqref="A9">
    <cfRule type="cellIs" dxfId="2655" priority="9" operator="equal">
      <formula>0</formula>
    </cfRule>
    <cfRule type="containsBlanks" dxfId="2654" priority="10">
      <formula>LEN(TRIM(A9))=0</formula>
    </cfRule>
  </conditionalFormatting>
  <conditionalFormatting sqref="A8:B8">
    <cfRule type="cellIs" dxfId="2653" priority="7" operator="equal">
      <formula>0</formula>
    </cfRule>
    <cfRule type="containsBlanks" dxfId="2652" priority="8">
      <formula>LEN(TRIM(A8))=0</formula>
    </cfRule>
  </conditionalFormatting>
  <conditionalFormatting sqref="A7:B7">
    <cfRule type="cellIs" dxfId="2651" priority="5" operator="equal">
      <formula>0</formula>
    </cfRule>
    <cfRule type="containsBlanks" dxfId="2650" priority="6">
      <formula>LEN(TRIM(A7))=0</formula>
    </cfRule>
  </conditionalFormatting>
  <conditionalFormatting sqref="A2:B2">
    <cfRule type="containsBlanks" dxfId="2649" priority="4">
      <formula>LEN(TRIM(A2))=0</formula>
    </cfRule>
  </conditionalFormatting>
  <conditionalFormatting sqref="A3:B3">
    <cfRule type="containsBlanks" dxfId="2648" priority="3">
      <formula>LEN(TRIM(A3))=0</formula>
    </cfRule>
  </conditionalFormatting>
  <conditionalFormatting sqref="A2:B6">
    <cfRule type="cellIs" dxfId="2647" priority="1" operator="equal">
      <formula>0</formula>
    </cfRule>
    <cfRule type="containsBlanks" dxfId="2646" priority="2">
      <formula>LEN(TRIM(A2))=0</formula>
    </cfRule>
  </conditionalFormatting>
  <dataValidations count="1">
    <dataValidation type="list" allowBlank="1" showInputMessage="1" showErrorMessage="1" sqref="B9:B21 A4:A21" xr:uid="{301C152B-565D-4A42-8FE4-5B5C7216BDA4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245C7-DD86-4EBF-9BB1-4A8DFD93B409}">
  <sheetPr codeName="Hoja12">
    <tabColor rgb="FF00B050"/>
  </sheetPr>
  <dimension ref="A1:W25"/>
  <sheetViews>
    <sheetView workbookViewId="0">
      <selection activeCell="C8" sqref="C8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98</v>
      </c>
      <c r="B2" s="7" t="s">
        <v>99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0.2641</v>
      </c>
      <c r="M2" s="8">
        <f t="shared" si="0"/>
        <v>1.4499999999999999E-2</v>
      </c>
      <c r="N2" s="8">
        <f t="shared" si="0"/>
        <v>0.1075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2.8449999999999996E-2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750</v>
      </c>
      <c r="C4" s="9">
        <f>IF(Tabla214[[#This Row],[CANTIDAD]]="",0%,Tabla214[[#This Row],[CANTIDAD]]/10)</f>
        <v>75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50</v>
      </c>
      <c r="C5" s="9">
        <f>IF(Tabla214[[#This Row],[CANTIDAD]]="",0%,Tabla214[[#This Row],[CANTIDAD]]/10)</f>
        <v>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43</v>
      </c>
      <c r="B6" s="9">
        <v>150</v>
      </c>
      <c r="C6" s="9">
        <f>IF(Tabla214[[#This Row],[CANTIDAD]]="",0%,Tabla214[[#This Row],[CANTIDAD]]/10)</f>
        <v>15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0.44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101</v>
      </c>
      <c r="B7" s="9">
        <v>50</v>
      </c>
      <c r="C7" s="9">
        <f>IF(Tabla214[[#This Row],[CANTIDAD]]="",0%,Tabla214[[#This Row],[CANTIDAD]]/10)</f>
        <v>5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6.2E-2</v>
      </c>
      <c r="M7" s="10" cm="1">
        <f t="array" ref="M7">IF($A7="",0%,(_xlfn.XLOOKUP($A7,Tabla1[[#All],[ID]],Tabla1[[#All],[MgO]])))</f>
        <v>0.04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0.56899999999999995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IF(Tabla214[[#This Row],[CANTIDAD]]="",0%,Tabla214[[#This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IF(Tabla214[[#This Row],[CANTIDAD]]="",0%,Tabla214[[#This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IF(Tabla214[[#This Row],[CANTIDAD]]="",0%,Tabla214[[#This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IF(Tabla214[[#This Row],[CANTIDAD]]="",0%,Tabla214[[#This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IF(Tabla214[[#This Row],[CANTIDAD]]="",0%,Tabla214[[#This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IF(Tabla214[[#This Row],[CANTIDAD]]="",0%,Tabla214[[#This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IF(Tabla214[[#This Row],[CANTIDAD]]="",0%,Tabla214[[#This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IF(Tabla214[[#This Row],[CANTIDAD]]="",0%,Tabla214[[#This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IF(Tabla214[[#This Row],[CANTIDAD]]="",0%,Tabla214[[#This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IF(Tabla214[[#This Row],[CANTIDAD]]="",0%,Tabla214[[#This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IF(Tabla214[[#This Row],[CANTIDAD]]="",0%,Tabla214[[#This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IF(Tabla214[[#This Row],[CANTIDAD]]="",0%,Tabla214[[#This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IF(Tabla214[[#This Row],[CANTIDAD]]="",0%,Tabla214[[#This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IF(Tabla214[[#This Row],[CANTIDAD]]="",0%,Tabla214[[#This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645" priority="17">
      <formula>LEN(TRIM(D2))=0</formula>
    </cfRule>
  </conditionalFormatting>
  <conditionalFormatting sqref="D4:W21 D2:W2">
    <cfRule type="cellIs" dxfId="2644" priority="16" operator="equal">
      <formula>0</formula>
    </cfRule>
  </conditionalFormatting>
  <conditionalFormatting sqref="C4:C21">
    <cfRule type="cellIs" dxfId="2643" priority="14" operator="equal">
      <formula>0</formula>
    </cfRule>
    <cfRule type="containsBlanks" dxfId="2642" priority="15">
      <formula>LEN(TRIM(C4))=0</formula>
    </cfRule>
  </conditionalFormatting>
  <conditionalFormatting sqref="D1:W1">
    <cfRule type="containsBlanks" dxfId="2641" priority="13">
      <formula>LEN(TRIM(D1))=0</formula>
    </cfRule>
  </conditionalFormatting>
  <conditionalFormatting sqref="A1:C1">
    <cfRule type="containsBlanks" dxfId="2640" priority="12">
      <formula>LEN(TRIM(A1))=0</formula>
    </cfRule>
  </conditionalFormatting>
  <conditionalFormatting sqref="C2">
    <cfRule type="containsBlanks" dxfId="2639" priority="11">
      <formula>LEN(TRIM(C2))=0</formula>
    </cfRule>
  </conditionalFormatting>
  <conditionalFormatting sqref="D3:W3">
    <cfRule type="containsBlanks" dxfId="2638" priority="10">
      <formula>LEN(TRIM(D3))=0</formula>
    </cfRule>
  </conditionalFormatting>
  <conditionalFormatting sqref="C3">
    <cfRule type="containsBlanks" dxfId="2637" priority="9">
      <formula>LEN(TRIM(C3))=0</formula>
    </cfRule>
  </conditionalFormatting>
  <conditionalFormatting sqref="A1:W1 A9:W21 C2:W8">
    <cfRule type="cellIs" dxfId="2636" priority="7" operator="equal">
      <formula>0</formula>
    </cfRule>
    <cfRule type="containsBlanks" dxfId="2635" priority="8">
      <formula>LEN(TRIM(A1))=0</formula>
    </cfRule>
  </conditionalFormatting>
  <conditionalFormatting sqref="A7:B8">
    <cfRule type="cellIs" dxfId="2634" priority="5" operator="equal">
      <formula>0</formula>
    </cfRule>
    <cfRule type="containsBlanks" dxfId="2633" priority="6">
      <formula>LEN(TRIM(A7))=0</formula>
    </cfRule>
  </conditionalFormatting>
  <conditionalFormatting sqref="A2:B2">
    <cfRule type="containsBlanks" dxfId="2632" priority="4">
      <formula>LEN(TRIM(A2))=0</formula>
    </cfRule>
  </conditionalFormatting>
  <conditionalFormatting sqref="A3:B3">
    <cfRule type="containsBlanks" dxfId="2631" priority="3">
      <formula>LEN(TRIM(A3))=0</formula>
    </cfRule>
  </conditionalFormatting>
  <conditionalFormatting sqref="A2:B6">
    <cfRule type="cellIs" dxfId="2630" priority="1" operator="equal">
      <formula>0</formula>
    </cfRule>
    <cfRule type="containsBlanks" dxfId="2629" priority="2">
      <formula>LEN(TRIM(A2))=0</formula>
    </cfRule>
  </conditionalFormatting>
  <dataValidations count="1">
    <dataValidation type="list" allowBlank="1" showInputMessage="1" showErrorMessage="1" sqref="B9:B21 A4:A21" xr:uid="{FA317CF1-2C10-4A51-995C-1D91FAC27BAF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49D8F-9C71-4610-9321-024F102D7623}">
  <sheetPr codeName="Hoja71">
    <tabColor rgb="FF00B050"/>
  </sheetPr>
  <dimension ref="A1:W25"/>
  <sheetViews>
    <sheetView workbookViewId="0">
      <selection activeCell="C8" sqref="C8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hidden="1" customWidth="1"/>
    <col min="6" max="6" width="12.85546875" hidden="1" customWidth="1"/>
    <col min="7" max="7" width="13" hidden="1" customWidth="1"/>
    <col min="8" max="8" width="11.85546875" hidden="1" customWidth="1"/>
    <col min="9" max="9" width="10.7109375" hidden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102</v>
      </c>
      <c r="B2" s="7" t="s">
        <v>103</v>
      </c>
      <c r="C2" s="7">
        <v>45000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0.13620000000000002</v>
      </c>
      <c r="M2" s="8">
        <f t="shared" si="0"/>
        <v>0.14400000000000002</v>
      </c>
      <c r="N2" s="8">
        <f t="shared" si="0"/>
        <v>2.6000000000000002E-2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0.19550000000000001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27" t="s">
        <v>246</v>
      </c>
      <c r="M3" s="27" t="s">
        <v>247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27" t="s">
        <v>248</v>
      </c>
      <c r="V3" s="15" t="s">
        <v>21</v>
      </c>
      <c r="W3" s="15" t="s">
        <v>22</v>
      </c>
    </row>
    <row r="4" spans="1:23" x14ac:dyDescent="0.25">
      <c r="A4" s="28" t="s">
        <v>39</v>
      </c>
      <c r="B4" s="28">
        <v>200</v>
      </c>
      <c r="C4" s="28">
        <f>IF(Tabla2157071[[#This Row],[CANTIDAD]]="",0%,Tabla2157071[[#This Row],[CANTIDAD]]/10)</f>
        <v>20</v>
      </c>
      <c r="D4" s="29" cm="1">
        <f t="array" ref="D4">IF($A4="",0%,_xlfn.XLOOKUP($A4,Tabla1[[#All],[ID]],Tabla1[[#All],[C]]))</f>
        <v>0</v>
      </c>
      <c r="E4" s="29" cm="1">
        <f t="array" ref="E4">IF($A4="",0%,_xlfn.XLOOKUP($A4,Tabla1[[#All],[ID]],Tabla1[[#All],[N]]))</f>
        <v>0</v>
      </c>
      <c r="F4" s="29" cm="1">
        <f t="array" ref="F4">IF($A4="",0%,(_xlfn.XLOOKUP($A4,Tabla1[[#All],[ID]],Tabla1[[#All],[N-NH4]])))</f>
        <v>0</v>
      </c>
      <c r="G4" s="29" cm="1">
        <f t="array" ref="G4">IF($A4="",0%,(_xlfn.XLOOKUP($A4,Tabla1[[#All],[ID]],Tabla1[[#All],[N-NO3]])))</f>
        <v>0</v>
      </c>
      <c r="H4" s="29" cm="1">
        <f t="array" ref="H4">IF($A4="",0%,(_xlfn.XLOOKUP($A4,Tabla1[[#All],[ID]],Tabla1[[#All],[N-org]])))</f>
        <v>0</v>
      </c>
      <c r="I4" s="29" cm="1">
        <f t="array" ref="I4">IF($A4="",0%,(_xlfn.XLOOKUP($A4,Tabla1[[#All],[ID]],Tabla1[[#All],[N-ur]])))</f>
        <v>0</v>
      </c>
      <c r="J4" s="29" cm="1">
        <f t="array" ref="J4">IF($A4="",0%,(_xlfn.XLOOKUP($A4,Tabla1[[#All],[ID]],Tabla1[[#All],[P]])))</f>
        <v>0</v>
      </c>
      <c r="K4" s="29" cm="1">
        <f t="array" ref="K4">IF($A4="",0%,(_xlfn.XLOOKUP($A4,Tabla1[[#All],[ID]],Tabla1[[#All],[K]])))</f>
        <v>0</v>
      </c>
      <c r="L4" s="29" cm="1">
        <f t="array" ref="L4">IF($A4="",0%,(_xlfn.XLOOKUP($A4,Tabla1[[#All],[ID]],Tabla1[[#All],[CaO]])))</f>
        <v>0.26</v>
      </c>
      <c r="M4" s="29" cm="1">
        <f t="array" ref="M4">IF($A4="",0%,(_xlfn.XLOOKUP($A4,Tabla1[[#All],[ID]],Tabla1[[#All],[MgO]])))</f>
        <v>0</v>
      </c>
      <c r="N4" s="29" cm="1">
        <f t="array" ref="N4">IF($A4="",0%,(_xlfn.XLOOKUP($A4,Tabla1[[#All],[ID]],Tabla1[[#All],[S]])))</f>
        <v>0.13</v>
      </c>
      <c r="O4" s="29" cm="1">
        <f t="array" ref="O4">IF($A4="",0%,(_xlfn.XLOOKUP($A4,Tabla1[[#All],[ID]],Tabla1[[#All],[B]])))</f>
        <v>0</v>
      </c>
      <c r="P4" s="29" cm="1">
        <f t="array" ref="P4">IF($A4="",0%,(_xlfn.XLOOKUP($A4,Tabla1[[#All],[ID]],Tabla1[[#All],[Co]])))</f>
        <v>0</v>
      </c>
      <c r="Q4" s="29" cm="1">
        <f t="array" ref="Q4">IF($A4="",0%,(_xlfn.XLOOKUP($A4,Tabla1[[#All],[ID]],Tabla1[[#All],[Cu]])))</f>
        <v>0</v>
      </c>
      <c r="R4" s="29" cm="1">
        <f t="array" ref="R4">IF($A4="",0%,(_xlfn.XLOOKUP($A4,Tabla1[[#All],[ID]],Tabla1[[#All],[Fe]])))</f>
        <v>0</v>
      </c>
      <c r="S4" s="29" cm="1">
        <f t="array" ref="S4">IF($A4="",0%,(_xlfn.XLOOKUP($A4,Tabla1[[#All],[ID]],Tabla1[[#All],[Mn]])))</f>
        <v>0</v>
      </c>
      <c r="T4" s="29" cm="1">
        <f t="array" ref="T4">IF($A4="",0%,(_xlfn.XLOOKUP($A4,Tabla1[[#All],[ID]],Tabla1[[#All],[Mo]])))</f>
        <v>0</v>
      </c>
      <c r="U4" s="29" cm="1">
        <f t="array" ref="U4">IF($A4="",0%,(_xlfn.XLOOKUP($A4,Tabla1[[#All],[ID]],Tabla1[[#All],[SiO2]])))</f>
        <v>0</v>
      </c>
      <c r="V4" s="29" cm="1">
        <f t="array" ref="V4">IF($A4="",0%,(_xlfn.XLOOKUP($A4,Tabla1[[#All],[ID]],Tabla1[[#All],[Zn]])))</f>
        <v>0</v>
      </c>
      <c r="W4" s="30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100</v>
      </c>
      <c r="C5" s="9">
        <f>IF(Tabla2157071[[#This Row],[CANTIDAD]]="",0%,Tabla2157071[[#This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101</v>
      </c>
      <c r="B6" s="9">
        <v>100</v>
      </c>
      <c r="C6" s="9">
        <f>IF(Tabla2157071[[#This Row],[CANTIDAD]]="",0%,Tabla2157071[[#This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41</v>
      </c>
      <c r="B7" s="9">
        <v>100</v>
      </c>
      <c r="C7" s="9">
        <f>IF(Tabla2157071[[#This Row],[CANTIDAD]]="",0%,Tabla2157071[[#This Row],[CANTIDAD]]/10)</f>
        <v>10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0.34</v>
      </c>
      <c r="M7" s="10" cm="1">
        <f t="array" ref="M7">IF($A7="",0%,(_xlfn.XLOOKUP($A7,Tabla1[[#All],[ID]],Tabla1[[#All],[MgO]])))</f>
        <v>0.14000000000000001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42</v>
      </c>
      <c r="B8" s="9">
        <v>350</v>
      </c>
      <c r="C8" s="9">
        <f>IF(Tabla2157071[[#This Row],[CANTIDAD]]="",0%,Tabla2157071[[#This Row],[CANTIDAD]]/10)</f>
        <v>35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0.36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0.39600000000000002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IF(Tabla2157071[[#This Row],[CANTIDAD]]="",0%,Tabla2157071[[#This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IF(Tabla2157071[[#This Row],[CANTIDAD]]="",0%,Tabla2157071[[#This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IF(Tabla2157071[[#This Row],[CANTIDAD]]="",0%,Tabla2157071[[#This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IF(Tabla2157071[[#This Row],[CANTIDAD]]="",0%,Tabla2157071[[#This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IF(Tabla2157071[[#This Row],[CANTIDAD]]="",0%,Tabla2157071[[#This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IF(Tabla2157071[[#This Row],[CANTIDAD]]="",0%,Tabla2157071[[#This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IF(Tabla2157071[[#This Row],[CANTIDAD]]="",0%,Tabla2157071[[#This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IF(Tabla2157071[[#This Row],[CANTIDAD]]="",0%,Tabla2157071[[#This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IF(Tabla2157071[[#This Row],[CANTIDAD]]="",0%,Tabla2157071[[#This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IF(Tabla2157071[[#This Row],[CANTIDAD]]="",0%,Tabla2157071[[#This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IF(Tabla2157071[[#This Row],[CANTIDAD]]="",0%,Tabla2157071[[#This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IF(Tabla2157071[[#This Row],[CANTIDAD]]="",0%,Tabla2157071[[#This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IF(Tabla2157071[[#This Row],[CANTIDAD]]="",0%,Tabla2157071[[#This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628" priority="17">
      <formula>LEN(TRIM(D2))=0</formula>
    </cfRule>
  </conditionalFormatting>
  <conditionalFormatting sqref="D4:W21 D2:W2">
    <cfRule type="cellIs" dxfId="2627" priority="16" operator="equal">
      <formula>0</formula>
    </cfRule>
  </conditionalFormatting>
  <conditionalFormatting sqref="C4:C21">
    <cfRule type="cellIs" dxfId="2626" priority="14" operator="equal">
      <formula>0</formula>
    </cfRule>
    <cfRule type="containsBlanks" dxfId="2625" priority="15">
      <formula>LEN(TRIM(C4))=0</formula>
    </cfRule>
  </conditionalFormatting>
  <conditionalFormatting sqref="D1:W1">
    <cfRule type="containsBlanks" dxfId="2624" priority="13">
      <formula>LEN(TRIM(D1))=0</formula>
    </cfRule>
  </conditionalFormatting>
  <conditionalFormatting sqref="A1:C1">
    <cfRule type="containsBlanks" dxfId="2623" priority="12">
      <formula>LEN(TRIM(A1))=0</formula>
    </cfRule>
  </conditionalFormatting>
  <conditionalFormatting sqref="C2">
    <cfRule type="containsBlanks" dxfId="2622" priority="11">
      <formula>LEN(TRIM(C2))=0</formula>
    </cfRule>
  </conditionalFormatting>
  <conditionalFormatting sqref="D3:W3">
    <cfRule type="containsBlanks" dxfId="2621" priority="10">
      <formula>LEN(TRIM(D3))=0</formula>
    </cfRule>
  </conditionalFormatting>
  <conditionalFormatting sqref="C3">
    <cfRule type="containsBlanks" dxfId="2620" priority="9">
      <formula>LEN(TRIM(C3))=0</formula>
    </cfRule>
  </conditionalFormatting>
  <conditionalFormatting sqref="A1:W1 A9:W21 C2:W8">
    <cfRule type="cellIs" dxfId="2619" priority="7" operator="equal">
      <formula>0</formula>
    </cfRule>
    <cfRule type="containsBlanks" dxfId="2618" priority="8">
      <formula>LEN(TRIM(A1))=0</formula>
    </cfRule>
  </conditionalFormatting>
  <conditionalFormatting sqref="A7:B8">
    <cfRule type="cellIs" dxfId="2617" priority="5" operator="equal">
      <formula>0</formula>
    </cfRule>
    <cfRule type="containsBlanks" dxfId="2616" priority="6">
      <formula>LEN(TRIM(A7))=0</formula>
    </cfRule>
  </conditionalFormatting>
  <conditionalFormatting sqref="A2:B2">
    <cfRule type="containsBlanks" dxfId="2615" priority="4">
      <formula>LEN(TRIM(A2))=0</formula>
    </cfRule>
  </conditionalFormatting>
  <conditionalFormatting sqref="A3:B3">
    <cfRule type="containsBlanks" dxfId="2614" priority="3">
      <formula>LEN(TRIM(A3))=0</formula>
    </cfRule>
  </conditionalFormatting>
  <conditionalFormatting sqref="A2:B6">
    <cfRule type="cellIs" dxfId="2613" priority="1" operator="equal">
      <formula>0</formula>
    </cfRule>
    <cfRule type="containsBlanks" dxfId="2612" priority="2">
      <formula>LEN(TRIM(A2))=0</formula>
    </cfRule>
  </conditionalFormatting>
  <dataValidations count="1">
    <dataValidation type="list" allowBlank="1" showInputMessage="1" showErrorMessage="1" sqref="B9:B21 A4:A21" xr:uid="{754D2C8D-4823-49F1-B6B7-0ACC98863C85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3A61D-0FFF-4894-B672-A0F81DD9CD33}">
  <sheetPr codeName="Hoja70">
    <tabColor rgb="FF00B050"/>
  </sheetPr>
  <dimension ref="A1:W25"/>
  <sheetViews>
    <sheetView workbookViewId="0">
      <selection activeCell="C8" sqref="C8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hidden="1" customWidth="1"/>
    <col min="6" max="6" width="12.85546875" hidden="1" customWidth="1"/>
    <col min="7" max="7" width="13" hidden="1" customWidth="1"/>
    <col min="8" max="8" width="11.85546875" hidden="1" customWidth="1"/>
    <col min="9" max="9" width="10.7109375" hidden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102</v>
      </c>
      <c r="B2" s="7" t="s">
        <v>103</v>
      </c>
      <c r="C2" s="7">
        <v>45000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0.13</v>
      </c>
      <c r="M2" s="8">
        <f t="shared" si="0"/>
        <v>0.17599999999999999</v>
      </c>
      <c r="N2" s="8">
        <f t="shared" si="0"/>
        <v>2.6000000000000002E-2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0.1782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27" t="s">
        <v>246</v>
      </c>
      <c r="M3" s="27" t="s">
        <v>247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27" t="s">
        <v>248</v>
      </c>
      <c r="V3" s="15" t="s">
        <v>21</v>
      </c>
      <c r="W3" s="15" t="s">
        <v>22</v>
      </c>
    </row>
    <row r="4" spans="1:23" x14ac:dyDescent="0.25">
      <c r="A4" s="28" t="s">
        <v>39</v>
      </c>
      <c r="B4" s="28">
        <v>200</v>
      </c>
      <c r="C4" s="28">
        <f>IF(Tabla21570[[#This Row],[CANTIDAD]]="",0%,Tabla21570[[#This Row],[CANTIDAD]]/10)</f>
        <v>20</v>
      </c>
      <c r="D4" s="29" cm="1">
        <f t="array" ref="D4">IF($A4="",0%,_xlfn.XLOOKUP($A4,Tabla1[[#All],[ID]],Tabla1[[#All],[C]]))</f>
        <v>0</v>
      </c>
      <c r="E4" s="29" cm="1">
        <f t="array" ref="E4">IF($A4="",0%,_xlfn.XLOOKUP($A4,Tabla1[[#All],[ID]],Tabla1[[#All],[N]]))</f>
        <v>0</v>
      </c>
      <c r="F4" s="29" cm="1">
        <f t="array" ref="F4">IF($A4="",0%,(_xlfn.XLOOKUP($A4,Tabla1[[#All],[ID]],Tabla1[[#All],[N-NH4]])))</f>
        <v>0</v>
      </c>
      <c r="G4" s="29" cm="1">
        <f t="array" ref="G4">IF($A4="",0%,(_xlfn.XLOOKUP($A4,Tabla1[[#All],[ID]],Tabla1[[#All],[N-NO3]])))</f>
        <v>0</v>
      </c>
      <c r="H4" s="29" cm="1">
        <f t="array" ref="H4">IF($A4="",0%,(_xlfn.XLOOKUP($A4,Tabla1[[#All],[ID]],Tabla1[[#All],[N-org]])))</f>
        <v>0</v>
      </c>
      <c r="I4" s="29" cm="1">
        <f t="array" ref="I4">IF($A4="",0%,(_xlfn.XLOOKUP($A4,Tabla1[[#All],[ID]],Tabla1[[#All],[N-ur]])))</f>
        <v>0</v>
      </c>
      <c r="J4" s="29" cm="1">
        <f t="array" ref="J4">IF($A4="",0%,(_xlfn.XLOOKUP($A4,Tabla1[[#All],[ID]],Tabla1[[#All],[P]])))</f>
        <v>0</v>
      </c>
      <c r="K4" s="29" cm="1">
        <f t="array" ref="K4">IF($A4="",0%,(_xlfn.XLOOKUP($A4,Tabla1[[#All],[ID]],Tabla1[[#All],[K]])))</f>
        <v>0</v>
      </c>
      <c r="L4" s="29" cm="1">
        <f t="array" ref="L4">IF($A4="",0%,(_xlfn.XLOOKUP($A4,Tabla1[[#All],[ID]],Tabla1[[#All],[CaO]])))</f>
        <v>0.26</v>
      </c>
      <c r="M4" s="29" cm="1">
        <f t="array" ref="M4">IF($A4="",0%,(_xlfn.XLOOKUP($A4,Tabla1[[#All],[ID]],Tabla1[[#All],[MgO]])))</f>
        <v>0</v>
      </c>
      <c r="N4" s="29" cm="1">
        <f t="array" ref="N4">IF($A4="",0%,(_xlfn.XLOOKUP($A4,Tabla1[[#All],[ID]],Tabla1[[#All],[S]])))</f>
        <v>0.13</v>
      </c>
      <c r="O4" s="29" cm="1">
        <f t="array" ref="O4">IF($A4="",0%,(_xlfn.XLOOKUP($A4,Tabla1[[#All],[ID]],Tabla1[[#All],[B]])))</f>
        <v>0</v>
      </c>
      <c r="P4" s="29" cm="1">
        <f t="array" ref="P4">IF($A4="",0%,(_xlfn.XLOOKUP($A4,Tabla1[[#All],[ID]],Tabla1[[#All],[Co]])))</f>
        <v>0</v>
      </c>
      <c r="Q4" s="29" cm="1">
        <f t="array" ref="Q4">IF($A4="",0%,(_xlfn.XLOOKUP($A4,Tabla1[[#All],[ID]],Tabla1[[#All],[Cu]])))</f>
        <v>0</v>
      </c>
      <c r="R4" s="29" cm="1">
        <f t="array" ref="R4">IF($A4="",0%,(_xlfn.XLOOKUP($A4,Tabla1[[#All],[ID]],Tabla1[[#All],[Fe]])))</f>
        <v>0</v>
      </c>
      <c r="S4" s="29" cm="1">
        <f t="array" ref="S4">IF($A4="",0%,(_xlfn.XLOOKUP($A4,Tabla1[[#All],[ID]],Tabla1[[#All],[Mn]])))</f>
        <v>0</v>
      </c>
      <c r="T4" s="29" cm="1">
        <f t="array" ref="T4">IF($A4="",0%,(_xlfn.XLOOKUP($A4,Tabla1[[#All],[ID]],Tabla1[[#All],[Mo]])))</f>
        <v>0</v>
      </c>
      <c r="U4" s="29" cm="1">
        <f t="array" ref="U4">IF($A4="",0%,(_xlfn.XLOOKUP($A4,Tabla1[[#All],[ID]],Tabla1[[#All],[SiO2]])))</f>
        <v>0</v>
      </c>
      <c r="V4" s="29" cm="1">
        <f t="array" ref="V4">IF($A4="",0%,(_xlfn.XLOOKUP($A4,Tabla1[[#All],[ID]],Tabla1[[#All],[Zn]])))</f>
        <v>0</v>
      </c>
      <c r="W4" s="30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100</v>
      </c>
      <c r="C5" s="9">
        <f>IF(Tabla21570[[#This Row],[CANTIDAD]]="",0%,Tabla21570[[#This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101</v>
      </c>
      <c r="B6" s="9">
        <v>0</v>
      </c>
      <c r="C6" s="9">
        <f>IF(Tabla21570[[#This Row],[CANTIDAD]]="",0%,Tabla21570[[#This Row],[CANTIDAD]]/10)</f>
        <v>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41</v>
      </c>
      <c r="B7" s="9">
        <v>100</v>
      </c>
      <c r="C7" s="9">
        <f>IF(Tabla21570[[#This Row],[CANTIDAD]]="",0%,Tabla21570[[#This Row],[CANTIDAD]]/10)</f>
        <v>10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0.34</v>
      </c>
      <c r="M7" s="10" cm="1">
        <f t="array" ref="M7">IF($A7="",0%,(_xlfn.XLOOKUP($A7,Tabla1[[#All],[ID]],Tabla1[[#All],[MgO]])))</f>
        <v>0.14000000000000001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42</v>
      </c>
      <c r="B8" s="9">
        <v>450</v>
      </c>
      <c r="C8" s="9">
        <f>IF(Tabla21570[[#This Row],[CANTIDAD]]="",0%,Tabla21570[[#This Row],[CANTIDAD]]/10)</f>
        <v>45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0.36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0.39600000000000002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IF(Tabla21570[[#This Row],[CANTIDAD]]="",0%,Tabla21570[[#This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IF(Tabla21570[[#This Row],[CANTIDAD]]="",0%,Tabla21570[[#This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IF(Tabla21570[[#This Row],[CANTIDAD]]="",0%,Tabla21570[[#This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IF(Tabla21570[[#This Row],[CANTIDAD]]="",0%,Tabla21570[[#This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IF(Tabla21570[[#This Row],[CANTIDAD]]="",0%,Tabla21570[[#This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IF(Tabla21570[[#This Row],[CANTIDAD]]="",0%,Tabla21570[[#This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IF(Tabla21570[[#This Row],[CANTIDAD]]="",0%,Tabla21570[[#This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IF(Tabla21570[[#This Row],[CANTIDAD]]="",0%,Tabla21570[[#This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IF(Tabla21570[[#This Row],[CANTIDAD]]="",0%,Tabla21570[[#This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IF(Tabla21570[[#This Row],[CANTIDAD]]="",0%,Tabla21570[[#This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IF(Tabla21570[[#This Row],[CANTIDAD]]="",0%,Tabla21570[[#This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IF(Tabla21570[[#This Row],[CANTIDAD]]="",0%,Tabla21570[[#This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IF(Tabla21570[[#This Row],[CANTIDAD]]="",0%,Tabla21570[[#This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611" priority="17">
      <formula>LEN(TRIM(D2))=0</formula>
    </cfRule>
  </conditionalFormatting>
  <conditionalFormatting sqref="D4:W21 D2:W2">
    <cfRule type="cellIs" dxfId="2610" priority="16" operator="equal">
      <formula>0</formula>
    </cfRule>
  </conditionalFormatting>
  <conditionalFormatting sqref="C4:C21">
    <cfRule type="cellIs" dxfId="2609" priority="14" operator="equal">
      <formula>0</formula>
    </cfRule>
    <cfRule type="containsBlanks" dxfId="2608" priority="15">
      <formula>LEN(TRIM(C4))=0</formula>
    </cfRule>
  </conditionalFormatting>
  <conditionalFormatting sqref="D1:W1">
    <cfRule type="containsBlanks" dxfId="2607" priority="13">
      <formula>LEN(TRIM(D1))=0</formula>
    </cfRule>
  </conditionalFormatting>
  <conditionalFormatting sqref="A1:C1">
    <cfRule type="containsBlanks" dxfId="2606" priority="12">
      <formula>LEN(TRIM(A1))=0</formula>
    </cfRule>
  </conditionalFormatting>
  <conditionalFormatting sqref="C2">
    <cfRule type="containsBlanks" dxfId="2605" priority="11">
      <formula>LEN(TRIM(C2))=0</formula>
    </cfRule>
  </conditionalFormatting>
  <conditionalFormatting sqref="D3:W3">
    <cfRule type="containsBlanks" dxfId="2604" priority="10">
      <formula>LEN(TRIM(D3))=0</formula>
    </cfRule>
  </conditionalFormatting>
  <conditionalFormatting sqref="C3">
    <cfRule type="containsBlanks" dxfId="2603" priority="9">
      <formula>LEN(TRIM(C3))=0</formula>
    </cfRule>
  </conditionalFormatting>
  <conditionalFormatting sqref="A1:W1 A9:W21 C2:W8">
    <cfRule type="cellIs" dxfId="2602" priority="7" operator="equal">
      <formula>0</formula>
    </cfRule>
    <cfRule type="containsBlanks" dxfId="2601" priority="8">
      <formula>LEN(TRIM(A1))=0</formula>
    </cfRule>
  </conditionalFormatting>
  <conditionalFormatting sqref="A7:B8">
    <cfRule type="cellIs" dxfId="2600" priority="5" operator="equal">
      <formula>0</formula>
    </cfRule>
    <cfRule type="containsBlanks" dxfId="2599" priority="6">
      <formula>LEN(TRIM(A7))=0</formula>
    </cfRule>
  </conditionalFormatting>
  <conditionalFormatting sqref="A2:B2">
    <cfRule type="containsBlanks" dxfId="2598" priority="4">
      <formula>LEN(TRIM(A2))=0</formula>
    </cfRule>
  </conditionalFormatting>
  <conditionalFormatting sqref="A3:B3">
    <cfRule type="containsBlanks" dxfId="2597" priority="3">
      <formula>LEN(TRIM(A3))=0</formula>
    </cfRule>
  </conditionalFormatting>
  <conditionalFormatting sqref="A2:B6">
    <cfRule type="cellIs" dxfId="2596" priority="1" operator="equal">
      <formula>0</formula>
    </cfRule>
    <cfRule type="containsBlanks" dxfId="2595" priority="2">
      <formula>LEN(TRIM(A2))=0</formula>
    </cfRule>
  </conditionalFormatting>
  <dataValidations count="1">
    <dataValidation type="list" allowBlank="1" showInputMessage="1" showErrorMessage="1" sqref="B9:B21 A4:A21" xr:uid="{BA3ED9E3-CCE5-4DF1-BCF0-AB920D569A13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0B97A-E392-4FBA-AC22-D68D2C88039A}">
  <sheetPr codeName="Hoja13">
    <tabColor rgb="FF00B050"/>
  </sheetPr>
  <dimension ref="A1:W25"/>
  <sheetViews>
    <sheetView topLeftCell="B1" workbookViewId="0">
      <selection activeCell="C8" sqref="C8"/>
    </sheetView>
  </sheetViews>
  <sheetFormatPr baseColWidth="10" defaultColWidth="9.140625" defaultRowHeight="15" x14ac:dyDescent="0.25"/>
  <cols>
    <col min="1" max="1" width="42" bestFit="1" customWidth="1"/>
    <col min="2" max="2" width="21.140625" bestFit="1" customWidth="1"/>
    <col min="3" max="3" width="8.140625" bestFit="1" customWidth="1"/>
    <col min="4" max="4" width="6.85546875" customWidth="1"/>
    <col min="5" max="5" width="7.5703125" hidden="1" customWidth="1"/>
    <col min="6" max="6" width="12.85546875" hidden="1" customWidth="1"/>
    <col min="7" max="7" width="13" hidden="1" customWidth="1"/>
    <col min="8" max="8" width="11.85546875" hidden="1" customWidth="1"/>
    <col min="9" max="9" width="10.7109375" hidden="1" customWidth="1"/>
    <col min="10" max="11" width="6.85546875" customWidth="1"/>
    <col min="12" max="12" width="10.28515625" bestFit="1" customWidth="1"/>
    <col min="13" max="13" width="10.85546875" bestFit="1" customWidth="1"/>
    <col min="14" max="14" width="7.7109375" bestFit="1" customWidth="1"/>
    <col min="15" max="20" width="6.85546875" hidden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102</v>
      </c>
      <c r="B2" s="7" t="s">
        <v>103</v>
      </c>
      <c r="C2" s="7">
        <v>45000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0.16079999999999997</v>
      </c>
      <c r="M2" s="8">
        <f t="shared" si="0"/>
        <v>0.14000000000000001</v>
      </c>
      <c r="N2" s="8">
        <f t="shared" si="0"/>
        <v>2.6000000000000002E-2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0.1386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27" t="s">
        <v>246</v>
      </c>
      <c r="M3" s="27" t="s">
        <v>247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27" t="s">
        <v>249</v>
      </c>
      <c r="V3" s="15" t="s">
        <v>21</v>
      </c>
      <c r="W3" s="15" t="s">
        <v>22</v>
      </c>
    </row>
    <row r="4" spans="1:23" x14ac:dyDescent="0.25">
      <c r="A4" s="28" t="s">
        <v>39</v>
      </c>
      <c r="B4" s="28">
        <v>200</v>
      </c>
      <c r="C4" s="28">
        <f>IF(Tabla215[[#This Row],[CANTIDAD]]="",0%,Tabla215[[#This Row],[CANTIDAD]]/10)</f>
        <v>20</v>
      </c>
      <c r="D4" s="29" cm="1">
        <f t="array" ref="D4">IF($A4="",0%,_xlfn.XLOOKUP($A4,Tabla1[[#All],[ID]],Tabla1[[#All],[C]]))</f>
        <v>0</v>
      </c>
      <c r="E4" s="29" cm="1">
        <f t="array" ref="E4">IF($A4="",0%,_xlfn.XLOOKUP($A4,Tabla1[[#All],[ID]],Tabla1[[#All],[N]]))</f>
        <v>0</v>
      </c>
      <c r="F4" s="29" cm="1">
        <f t="array" ref="F4">IF($A4="",0%,(_xlfn.XLOOKUP($A4,Tabla1[[#All],[ID]],Tabla1[[#All],[N-NH4]])))</f>
        <v>0</v>
      </c>
      <c r="G4" s="29" cm="1">
        <f t="array" ref="G4">IF($A4="",0%,(_xlfn.XLOOKUP($A4,Tabla1[[#All],[ID]],Tabla1[[#All],[N-NO3]])))</f>
        <v>0</v>
      </c>
      <c r="H4" s="29" cm="1">
        <f t="array" ref="H4">IF($A4="",0%,(_xlfn.XLOOKUP($A4,Tabla1[[#All],[ID]],Tabla1[[#All],[N-org]])))</f>
        <v>0</v>
      </c>
      <c r="I4" s="29" cm="1">
        <f t="array" ref="I4">IF($A4="",0%,(_xlfn.XLOOKUP($A4,Tabla1[[#All],[ID]],Tabla1[[#All],[N-ur]])))</f>
        <v>0</v>
      </c>
      <c r="J4" s="29" cm="1">
        <f t="array" ref="J4">IF($A4="",0%,(_xlfn.XLOOKUP($A4,Tabla1[[#All],[ID]],Tabla1[[#All],[P]])))</f>
        <v>0</v>
      </c>
      <c r="K4" s="29" cm="1">
        <f t="array" ref="K4">IF($A4="",0%,(_xlfn.XLOOKUP($A4,Tabla1[[#All],[ID]],Tabla1[[#All],[K]])))</f>
        <v>0</v>
      </c>
      <c r="L4" s="29" cm="1">
        <f t="array" ref="L4">IF($A4="",0%,(_xlfn.XLOOKUP($A4,Tabla1[[#All],[ID]],Tabla1[[#All],[CaO]])))</f>
        <v>0.26</v>
      </c>
      <c r="M4" s="29" cm="1">
        <f t="array" ref="M4">IF($A4="",0%,(_xlfn.XLOOKUP($A4,Tabla1[[#All],[ID]],Tabla1[[#All],[MgO]])))</f>
        <v>0</v>
      </c>
      <c r="N4" s="29" cm="1">
        <f t="array" ref="N4">IF($A4="",0%,(_xlfn.XLOOKUP($A4,Tabla1[[#All],[ID]],Tabla1[[#All],[S]])))</f>
        <v>0.13</v>
      </c>
      <c r="O4" s="29" cm="1">
        <f t="array" ref="O4">IF($A4="",0%,(_xlfn.XLOOKUP($A4,Tabla1[[#All],[ID]],Tabla1[[#All],[B]])))</f>
        <v>0</v>
      </c>
      <c r="P4" s="29" cm="1">
        <f t="array" ref="P4">IF($A4="",0%,(_xlfn.XLOOKUP($A4,Tabla1[[#All],[ID]],Tabla1[[#All],[Co]])))</f>
        <v>0</v>
      </c>
      <c r="Q4" s="29" cm="1">
        <f t="array" ref="Q4">IF($A4="",0%,(_xlfn.XLOOKUP($A4,Tabla1[[#All],[ID]],Tabla1[[#All],[Cu]])))</f>
        <v>0</v>
      </c>
      <c r="R4" s="29" cm="1">
        <f t="array" ref="R4">IF($A4="",0%,(_xlfn.XLOOKUP($A4,Tabla1[[#All],[ID]],Tabla1[[#All],[Fe]])))</f>
        <v>0</v>
      </c>
      <c r="S4" s="29" cm="1">
        <f t="array" ref="S4">IF($A4="",0%,(_xlfn.XLOOKUP($A4,Tabla1[[#All],[ID]],Tabla1[[#All],[Mn]])))</f>
        <v>0</v>
      </c>
      <c r="T4" s="29" cm="1">
        <f t="array" ref="T4">IF($A4="",0%,(_xlfn.XLOOKUP($A4,Tabla1[[#All],[ID]],Tabla1[[#All],[Mo]])))</f>
        <v>0</v>
      </c>
      <c r="U4" s="29" cm="1">
        <f t="array" ref="U4">IF($A4="",0%,(_xlfn.XLOOKUP($A4,Tabla1[[#All],[ID]],Tabla1[[#All],[SiO2]])))</f>
        <v>0</v>
      </c>
      <c r="V4" s="29" cm="1">
        <f t="array" ref="V4">IF($A4="",0%,(_xlfn.XLOOKUP($A4,Tabla1[[#All],[ID]],Tabla1[[#All],[Zn]])))</f>
        <v>0</v>
      </c>
      <c r="W4" s="30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170</v>
      </c>
      <c r="C5" s="9">
        <f>IF(Tabla215[[#This Row],[CANTIDAD]]="",0%,Tabla215[[#This Row],[CANTIDAD]]/10)</f>
        <v>17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101</v>
      </c>
      <c r="B6" s="9">
        <v>0</v>
      </c>
      <c r="C6" s="9">
        <f>IF(Tabla215[[#This Row],[CANTIDAD]]="",0%,Tabla215[[#This Row],[CANTIDAD]]/10)</f>
        <v>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41</v>
      </c>
      <c r="B7" s="9">
        <v>100</v>
      </c>
      <c r="C7" s="9">
        <f>IF(Tabla215[[#This Row],[CANTIDAD]]="",0%,Tabla215[[#This Row],[CANTIDAD]]/10)</f>
        <v>10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0.34</v>
      </c>
      <c r="M7" s="10" cm="1">
        <f t="array" ref="M7">IF($A7="",0%,(_xlfn.XLOOKUP($A7,Tabla1[[#All],[ID]],Tabla1[[#All],[MgO]])))</f>
        <v>0.14000000000000001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42</v>
      </c>
      <c r="B8" s="9">
        <v>350</v>
      </c>
      <c r="C8" s="9">
        <f>IF(Tabla215[[#This Row],[CANTIDAD]]="",0%,Tabla215[[#This Row],[CANTIDAD]]/10)</f>
        <v>35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0.36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0.39600000000000002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IF(Tabla215[[#This Row],[CANTIDAD]]="",0%,Tabla215[[#This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IF(Tabla215[[#This Row],[CANTIDAD]]="",0%,Tabla215[[#This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IF(Tabla215[[#This Row],[CANTIDAD]]="",0%,Tabla215[[#This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31">
        <f>L4*$C4/100</f>
        <v>5.2000000000000005E-2</v>
      </c>
      <c r="M11" s="31">
        <f t="shared" ref="M11:U11" si="1">M4*$C4/100</f>
        <v>0</v>
      </c>
      <c r="N11" s="31">
        <f t="shared" si="1"/>
        <v>2.6000000000000002E-2</v>
      </c>
      <c r="O11" s="31">
        <f t="shared" si="1"/>
        <v>0</v>
      </c>
      <c r="P11" s="31">
        <f t="shared" si="1"/>
        <v>0</v>
      </c>
      <c r="Q11" s="31">
        <f t="shared" si="1"/>
        <v>0</v>
      </c>
      <c r="R11" s="31">
        <f t="shared" si="1"/>
        <v>0</v>
      </c>
      <c r="S11" s="31">
        <f t="shared" si="1"/>
        <v>0</v>
      </c>
      <c r="T11" s="31">
        <f t="shared" si="1"/>
        <v>0</v>
      </c>
      <c r="U11" s="31">
        <f t="shared" si="1"/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IF(Tabla215[[#This Row],[CANTIDAD]]="",0%,Tabla215[[#This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31">
        <f t="shared" ref="L12:U15" si="2">L5*$C5/100</f>
        <v>7.4800000000000005E-2</v>
      </c>
      <c r="M12" s="31">
        <f t="shared" si="2"/>
        <v>0</v>
      </c>
      <c r="N12" s="31">
        <f t="shared" si="2"/>
        <v>0</v>
      </c>
      <c r="O12" s="31">
        <f t="shared" si="2"/>
        <v>0</v>
      </c>
      <c r="P12" s="31">
        <f t="shared" si="2"/>
        <v>0</v>
      </c>
      <c r="Q12" s="31">
        <f t="shared" si="2"/>
        <v>0</v>
      </c>
      <c r="R12" s="31">
        <f t="shared" si="2"/>
        <v>0</v>
      </c>
      <c r="S12" s="31">
        <f t="shared" si="2"/>
        <v>0</v>
      </c>
      <c r="T12" s="31">
        <f t="shared" si="2"/>
        <v>0</v>
      </c>
      <c r="U12" s="31">
        <f t="shared" si="2"/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IF(Tabla215[[#This Row],[CANTIDAD]]="",0%,Tabla215[[#This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31">
        <f t="shared" si="2"/>
        <v>0</v>
      </c>
      <c r="M13" s="31">
        <f t="shared" si="2"/>
        <v>0</v>
      </c>
      <c r="N13" s="31">
        <f t="shared" si="2"/>
        <v>0</v>
      </c>
      <c r="O13" s="31">
        <f t="shared" si="2"/>
        <v>0</v>
      </c>
      <c r="P13" s="31">
        <f t="shared" si="2"/>
        <v>0</v>
      </c>
      <c r="Q13" s="31">
        <f t="shared" si="2"/>
        <v>0</v>
      </c>
      <c r="R13" s="31">
        <f t="shared" si="2"/>
        <v>0</v>
      </c>
      <c r="S13" s="31">
        <f t="shared" si="2"/>
        <v>0</v>
      </c>
      <c r="T13" s="31">
        <f t="shared" si="2"/>
        <v>0</v>
      </c>
      <c r="U13" s="31">
        <f t="shared" si="2"/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IF(Tabla215[[#This Row],[CANTIDAD]]="",0%,Tabla215[[#This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31">
        <f t="shared" si="2"/>
        <v>3.4000000000000002E-2</v>
      </c>
      <c r="M14" s="31">
        <f t="shared" si="2"/>
        <v>1.4000000000000002E-2</v>
      </c>
      <c r="N14" s="31">
        <f t="shared" si="2"/>
        <v>0</v>
      </c>
      <c r="O14" s="31">
        <f t="shared" si="2"/>
        <v>0</v>
      </c>
      <c r="P14" s="31">
        <f t="shared" si="2"/>
        <v>0</v>
      </c>
      <c r="Q14" s="31">
        <f t="shared" si="2"/>
        <v>0</v>
      </c>
      <c r="R14" s="31">
        <f t="shared" si="2"/>
        <v>0</v>
      </c>
      <c r="S14" s="31">
        <f t="shared" si="2"/>
        <v>0</v>
      </c>
      <c r="T14" s="31">
        <f t="shared" si="2"/>
        <v>0</v>
      </c>
      <c r="U14" s="31">
        <f t="shared" si="2"/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IF(Tabla215[[#This Row],[CANTIDAD]]="",0%,Tabla215[[#This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31">
        <f t="shared" si="2"/>
        <v>0</v>
      </c>
      <c r="M15" s="31">
        <f t="shared" si="2"/>
        <v>0.126</v>
      </c>
      <c r="N15" s="31">
        <f t="shared" si="2"/>
        <v>0</v>
      </c>
      <c r="O15" s="31">
        <f t="shared" si="2"/>
        <v>0</v>
      </c>
      <c r="P15" s="31">
        <f t="shared" si="2"/>
        <v>0</v>
      </c>
      <c r="Q15" s="31">
        <f t="shared" si="2"/>
        <v>0</v>
      </c>
      <c r="R15" s="31">
        <f t="shared" si="2"/>
        <v>0</v>
      </c>
      <c r="S15" s="31">
        <f t="shared" si="2"/>
        <v>0</v>
      </c>
      <c r="T15" s="31">
        <f t="shared" si="2"/>
        <v>0</v>
      </c>
      <c r="U15" s="31">
        <f t="shared" si="2"/>
        <v>0.1386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IF(Tabla215[[#This Row],[CANTIDAD]]="",0%,Tabla215[[#This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IF(Tabla215[[#This Row],[CANTIDAD]]="",0%,Tabla215[[#This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IF(Tabla215[[#This Row],[CANTIDAD]]="",0%,Tabla215[[#This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IF(Tabla215[[#This Row],[CANTIDAD]]="",0%,Tabla215[[#This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IF(Tabla215[[#This Row],[CANTIDAD]]="",0%,Tabla215[[#This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IF(Tabla215[[#This Row],[CANTIDAD]]="",0%,Tabla215[[#This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594" priority="17">
      <formula>LEN(TRIM(D2))=0</formula>
    </cfRule>
  </conditionalFormatting>
  <conditionalFormatting sqref="D2:W2 D4:W21">
    <cfRule type="cellIs" dxfId="2593" priority="16" operator="equal">
      <formula>0</formula>
    </cfRule>
  </conditionalFormatting>
  <conditionalFormatting sqref="C4:C21">
    <cfRule type="cellIs" dxfId="2592" priority="14" operator="equal">
      <formula>0</formula>
    </cfRule>
    <cfRule type="containsBlanks" dxfId="2591" priority="15">
      <formula>LEN(TRIM(C4))=0</formula>
    </cfRule>
  </conditionalFormatting>
  <conditionalFormatting sqref="D1:W1">
    <cfRule type="containsBlanks" dxfId="2590" priority="13">
      <formula>LEN(TRIM(D1))=0</formula>
    </cfRule>
  </conditionalFormatting>
  <conditionalFormatting sqref="A1:C1">
    <cfRule type="containsBlanks" dxfId="2589" priority="12">
      <formula>LEN(TRIM(A1))=0</formula>
    </cfRule>
  </conditionalFormatting>
  <conditionalFormatting sqref="C2">
    <cfRule type="containsBlanks" dxfId="2588" priority="11">
      <formula>LEN(TRIM(C2))=0</formula>
    </cfRule>
  </conditionalFormatting>
  <conditionalFormatting sqref="D3:W3">
    <cfRule type="containsBlanks" dxfId="2587" priority="10">
      <formula>LEN(TRIM(D3))=0</formula>
    </cfRule>
  </conditionalFormatting>
  <conditionalFormatting sqref="C3">
    <cfRule type="containsBlanks" dxfId="2586" priority="9">
      <formula>LEN(TRIM(C3))=0</formula>
    </cfRule>
  </conditionalFormatting>
  <conditionalFormatting sqref="A1:W1 C2:W8 A9:W21">
    <cfRule type="cellIs" dxfId="2585" priority="7" operator="equal">
      <formula>0</formula>
    </cfRule>
    <cfRule type="containsBlanks" dxfId="2584" priority="8">
      <formula>LEN(TRIM(A1))=0</formula>
    </cfRule>
  </conditionalFormatting>
  <conditionalFormatting sqref="A7:B8">
    <cfRule type="cellIs" dxfId="2583" priority="5" operator="equal">
      <formula>0</formula>
    </cfRule>
    <cfRule type="containsBlanks" dxfId="2582" priority="6">
      <formula>LEN(TRIM(A7))=0</formula>
    </cfRule>
  </conditionalFormatting>
  <conditionalFormatting sqref="A2:B2">
    <cfRule type="containsBlanks" dxfId="2581" priority="4">
      <formula>LEN(TRIM(A2))=0</formula>
    </cfRule>
  </conditionalFormatting>
  <conditionalFormatting sqref="A3:B3">
    <cfRule type="containsBlanks" dxfId="2580" priority="3">
      <formula>LEN(TRIM(A3))=0</formula>
    </cfRule>
  </conditionalFormatting>
  <conditionalFormatting sqref="A2:B6">
    <cfRule type="cellIs" dxfId="2579" priority="1" operator="equal">
      <formula>0</formula>
    </cfRule>
    <cfRule type="containsBlanks" dxfId="2578" priority="2">
      <formula>LEN(TRIM(A2))=0</formula>
    </cfRule>
  </conditionalFormatting>
  <dataValidations count="1">
    <dataValidation type="list" allowBlank="1" showInputMessage="1" showErrorMessage="1" sqref="B9:B21 A4:A21" xr:uid="{3A825C51-AABC-42B7-8C78-C31EFD66C109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C20AF-830C-40F2-974D-99C76425F382}">
  <sheetPr codeName="Hoja14">
    <tabColor rgb="FF00B050"/>
  </sheetPr>
  <dimension ref="A1:W25"/>
  <sheetViews>
    <sheetView workbookViewId="0">
      <selection activeCell="Q28" sqref="Q28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106</v>
      </c>
      <c r="B2" s="7" t="s">
        <v>105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0.03</v>
      </c>
      <c r="L2" s="8">
        <f t="shared" si="0"/>
        <v>6.7100000000000007E-2</v>
      </c>
      <c r="M2" s="8">
        <f t="shared" si="0"/>
        <v>0.28599999999999998</v>
      </c>
      <c r="N2" s="8">
        <f t="shared" si="0"/>
        <v>5.9500000000000004E-2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0.19184999999999999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109</v>
      </c>
      <c r="B4" s="9">
        <v>100</v>
      </c>
      <c r="C4" s="9">
        <f>IF(Tabla216[[#This Row],[CANTIDAD]]="",0%,Tabla216[[#This Row],[CANTIDAD]]/10)</f>
        <v>10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0.03</v>
      </c>
      <c r="M4" s="10" cm="1">
        <f t="array" ref="M4">IF($A4="",0%,(_xlfn.XLOOKUP($A4,Tabla1[[#All],[ID]],Tabla1[[#All],[MgO]])))</f>
        <v>0.9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0.05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200</v>
      </c>
      <c r="C5" s="9">
        <f>IF(Tabla216[[#This Row],[CANTIDAD]]="",0%,Tabla216[[#This Row],[CANTIDAD]]/10)</f>
        <v>20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110</v>
      </c>
      <c r="B6" s="9">
        <v>50</v>
      </c>
      <c r="C6" s="9">
        <f>IF(Tabla216[[#This Row],[CANTIDAD]]="",0%,Tabla216[[#This Row],[CANTIDAD]]/10)</f>
        <v>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0.44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101</v>
      </c>
      <c r="B7" s="9">
        <v>50</v>
      </c>
      <c r="C7" s="9">
        <f>IF(Tabla216[[#This Row],[CANTIDAD]]="",0%,Tabla216[[#This Row],[CANTIDAD]]/10)</f>
        <v>5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6.2E-2</v>
      </c>
      <c r="M7" s="10" cm="1">
        <f t="array" ref="M7">IF($A7="",0%,(_xlfn.XLOOKUP($A7,Tabla1[[#All],[ID]],Tabla1[[#All],[MgO]])))</f>
        <v>0.04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0.56899999999999995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39</v>
      </c>
      <c r="B8" s="9">
        <v>150</v>
      </c>
      <c r="C8" s="9">
        <f>IF(Tabla216[[#This Row],[CANTIDAD]]="",0%,Tabla216[[#This Row],[CANTIDAD]]/10)</f>
        <v>15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0.26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0.13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112</v>
      </c>
      <c r="B9" s="9">
        <v>50</v>
      </c>
      <c r="C9" s="9">
        <f>IF(Tabla216[[#This Row],[CANTIDAD]]="",0%,Tabla216[[#This Row],[CANTIDAD]]/10)</f>
        <v>5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0.6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 t="s">
        <v>42</v>
      </c>
      <c r="B10" s="9">
        <v>400</v>
      </c>
      <c r="C10" s="9">
        <f>IF(Tabla216[[#This Row],[CANTIDAD]]="",0%,Tabla216[[#This Row],[CANTIDAD]]/10)</f>
        <v>40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0.36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0.39600000000000002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IF(Tabla216[[#This Row],[CANTIDAD]]="",0%,Tabla216[[#This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IF(Tabla216[[#This Row],[CANTIDAD]]="",0%,Tabla216[[#This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IF(Tabla216[[#This Row],[CANTIDAD]]="",0%,Tabla216[[#This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IF(Tabla216[[#This Row],[CANTIDAD]]="",0%,Tabla216[[#This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IF(Tabla216[[#This Row],[CANTIDAD]]="",0%,Tabla216[[#This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IF(Tabla216[[#This Row],[CANTIDAD]]="",0%,Tabla216[[#This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IF(Tabla216[[#This Row],[CANTIDAD]]="",0%,Tabla216[[#This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IF(Tabla216[[#This Row],[CANTIDAD]]="",0%,Tabla216[[#This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IF(Tabla216[[#This Row],[CANTIDAD]]="",0%,Tabla216[[#This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IF(Tabla216[[#This Row],[CANTIDAD]]="",0%,Tabla216[[#This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IF(Tabla216[[#This Row],[CANTIDAD]]="",0%,Tabla216[[#This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577" priority="17">
      <formula>LEN(TRIM(D2))=0</formula>
    </cfRule>
  </conditionalFormatting>
  <conditionalFormatting sqref="D4:W21 D2:W2">
    <cfRule type="cellIs" dxfId="2576" priority="16" operator="equal">
      <formula>0</formula>
    </cfRule>
  </conditionalFormatting>
  <conditionalFormatting sqref="C4:C21">
    <cfRule type="cellIs" dxfId="2575" priority="14" operator="equal">
      <formula>0</formula>
    </cfRule>
    <cfRule type="containsBlanks" dxfId="2574" priority="15">
      <formula>LEN(TRIM(C4))=0</formula>
    </cfRule>
  </conditionalFormatting>
  <conditionalFormatting sqref="D1:W1">
    <cfRule type="containsBlanks" dxfId="2573" priority="13">
      <formula>LEN(TRIM(D1))=0</formula>
    </cfRule>
  </conditionalFormatting>
  <conditionalFormatting sqref="A1:C1">
    <cfRule type="containsBlanks" dxfId="2572" priority="12">
      <formula>LEN(TRIM(A1))=0</formula>
    </cfRule>
  </conditionalFormatting>
  <conditionalFormatting sqref="C2">
    <cfRule type="containsBlanks" dxfId="2571" priority="11">
      <formula>LEN(TRIM(C2))=0</formula>
    </cfRule>
  </conditionalFormatting>
  <conditionalFormatting sqref="D3:W3">
    <cfRule type="containsBlanks" dxfId="2570" priority="10">
      <formula>LEN(TRIM(D3))=0</formula>
    </cfRule>
  </conditionalFormatting>
  <conditionalFormatting sqref="C3">
    <cfRule type="containsBlanks" dxfId="2569" priority="9">
      <formula>LEN(TRIM(C3))=0</formula>
    </cfRule>
  </conditionalFormatting>
  <conditionalFormatting sqref="A1:W1 A9:W21 C2:W8">
    <cfRule type="cellIs" dxfId="2568" priority="7" operator="equal">
      <formula>0</formula>
    </cfRule>
    <cfRule type="containsBlanks" dxfId="2567" priority="8">
      <formula>LEN(TRIM(A1))=0</formula>
    </cfRule>
  </conditionalFormatting>
  <conditionalFormatting sqref="A7:B8">
    <cfRule type="cellIs" dxfId="2566" priority="5" operator="equal">
      <formula>0</formula>
    </cfRule>
    <cfRule type="containsBlanks" dxfId="2565" priority="6">
      <formula>LEN(TRIM(A7))=0</formula>
    </cfRule>
  </conditionalFormatting>
  <conditionalFormatting sqref="A2:B2">
    <cfRule type="containsBlanks" dxfId="2564" priority="4">
      <formula>LEN(TRIM(A2))=0</formula>
    </cfRule>
  </conditionalFormatting>
  <conditionalFormatting sqref="A3:B3">
    <cfRule type="containsBlanks" dxfId="2563" priority="3">
      <formula>LEN(TRIM(A3))=0</formula>
    </cfRule>
  </conditionalFormatting>
  <conditionalFormatting sqref="A2:B6">
    <cfRule type="cellIs" dxfId="2562" priority="1" operator="equal">
      <formula>0</formula>
    </cfRule>
    <cfRule type="containsBlanks" dxfId="2561" priority="2">
      <formula>LEN(TRIM(A2))=0</formula>
    </cfRule>
  </conditionalFormatting>
  <dataValidations count="1">
    <dataValidation type="list" allowBlank="1" showInputMessage="1" showErrorMessage="1" sqref="B9:B21 A4:A21" xr:uid="{FF3979AB-526B-4EED-AD0F-17DA7744E504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8E767-9AC7-4996-8B66-1D6056FA6EA9}">
  <sheetPr codeName="Hoja15"/>
  <dimension ref="A1:W25"/>
  <sheetViews>
    <sheetView workbookViewId="0">
      <selection activeCell="C21" sqref="C21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113</v>
      </c>
      <c r="B2" s="7" t="s">
        <v>34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0.183</v>
      </c>
      <c r="M2" s="8">
        <f t="shared" si="0"/>
        <v>0.18299999999999997</v>
      </c>
      <c r="N2" s="8">
        <f t="shared" si="0"/>
        <v>3.95E-2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0.15839999999999999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150</v>
      </c>
      <c r="C4" s="9">
        <f>IF(Tabla221[[#This Row],[CANTIDAD]]="",0%,Tabla221[[#This Row],[CANTIDAD]]/10)</f>
        <v>15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100</v>
      </c>
      <c r="C5" s="9">
        <f>IF(Tabla221[[#This Row],[CANTIDAD]]="",0%,Tabla221[[#This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41</v>
      </c>
      <c r="B6" s="9">
        <v>100</v>
      </c>
      <c r="C6" s="9">
        <f>IF(Tabla221[[#This Row],[CANTIDAD]]="",0%,Tabla221[[#This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0.34</v>
      </c>
      <c r="M6" s="10" cm="1">
        <f t="array" ref="M6">IF($A6="",0%,(_xlfn.XLOOKUP($A6,Tabla1[[#All],[ID]],Tabla1[[#All],[MgO]])))</f>
        <v>0.14000000000000001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400</v>
      </c>
      <c r="C7" s="9">
        <f>IF(Tabla221[[#This Row],[CANTIDAD]]="",0%,Tabla221[[#This Row],[CANTIDAD]]/10)</f>
        <v>40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43</v>
      </c>
      <c r="B8" s="9">
        <v>250</v>
      </c>
      <c r="C8" s="9">
        <f>IF(Tabla221[[#This Row],[CANTIDAD]]="",0%,Tabla221[[#This Row],[CANTIDAD]]/10)</f>
        <v>25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0.44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IF(Tabla221[[#This Row],[CANTIDAD]]="",0%,Tabla221[[#This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IF(Tabla221[[#This Row],[CANTIDAD]]="",0%,Tabla221[[#This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IF(Tabla221[[#This Row],[CANTIDAD]]="",0%,Tabla221[[#This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IF(Tabla221[[#This Row],[CANTIDAD]]="",0%,Tabla221[[#This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IF(Tabla221[[#This Row],[CANTIDAD]]="",0%,Tabla221[[#This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IF(Tabla221[[#This Row],[CANTIDAD]]="",0%,Tabla221[[#This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IF(Tabla221[[#This Row],[CANTIDAD]]="",0%,Tabla221[[#This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IF(Tabla221[[#This Row],[CANTIDAD]]="",0%,Tabla221[[#This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IF(Tabla221[[#This Row],[CANTIDAD]]="",0%,Tabla221[[#This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IF(Tabla221[[#This Row],[CANTIDAD]]="",0%,Tabla221[[#This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IF(Tabla221[[#This Row],[CANTIDAD]]="",0%,Tabla221[[#This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IF(Tabla221[[#This Row],[CANTIDAD]]="",0%,Tabla221[[#This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IF(Tabla221[[#This Row],[CANTIDAD]]="",0%,Tabla221[[#This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560" priority="21">
      <formula>LEN(TRIM(D2))=0</formula>
    </cfRule>
  </conditionalFormatting>
  <conditionalFormatting sqref="D4:W21 D2:W2">
    <cfRule type="cellIs" dxfId="2559" priority="20" operator="equal">
      <formula>0</formula>
    </cfRule>
  </conditionalFormatting>
  <conditionalFormatting sqref="C4:C21">
    <cfRule type="cellIs" dxfId="2558" priority="18" operator="equal">
      <formula>0</formula>
    </cfRule>
    <cfRule type="containsBlanks" dxfId="2557" priority="19">
      <formula>LEN(TRIM(C4))=0</formula>
    </cfRule>
  </conditionalFormatting>
  <conditionalFormatting sqref="D1:W1">
    <cfRule type="containsBlanks" dxfId="2556" priority="17">
      <formula>LEN(TRIM(D1))=0</formula>
    </cfRule>
  </conditionalFormatting>
  <conditionalFormatting sqref="A1:C1">
    <cfRule type="containsBlanks" dxfId="2555" priority="16">
      <formula>LEN(TRIM(A1))=0</formula>
    </cfRule>
  </conditionalFormatting>
  <conditionalFormatting sqref="C2">
    <cfRule type="containsBlanks" dxfId="2554" priority="15">
      <formula>LEN(TRIM(C2))=0</formula>
    </cfRule>
  </conditionalFormatting>
  <conditionalFormatting sqref="D3:W3">
    <cfRule type="containsBlanks" dxfId="2553" priority="14">
      <formula>LEN(TRIM(D3))=0</formula>
    </cfRule>
  </conditionalFormatting>
  <conditionalFormatting sqref="C3">
    <cfRule type="containsBlanks" dxfId="2552" priority="13">
      <formula>LEN(TRIM(C3))=0</formula>
    </cfRule>
  </conditionalFormatting>
  <conditionalFormatting sqref="A1:W1 A10:W21 C2:W9">
    <cfRule type="cellIs" dxfId="2551" priority="11" operator="equal">
      <formula>0</formula>
    </cfRule>
    <cfRule type="containsBlanks" dxfId="2550" priority="12">
      <formula>LEN(TRIM(A1))=0</formula>
    </cfRule>
  </conditionalFormatting>
  <conditionalFormatting sqref="A9:B9">
    <cfRule type="cellIs" dxfId="2549" priority="9" operator="equal">
      <formula>0</formula>
    </cfRule>
    <cfRule type="containsBlanks" dxfId="2548" priority="10">
      <formula>LEN(TRIM(A9))=0</formula>
    </cfRule>
  </conditionalFormatting>
  <conditionalFormatting sqref="A3:B3">
    <cfRule type="containsBlanks" dxfId="2547" priority="8">
      <formula>LEN(TRIM(A3))=0</formula>
    </cfRule>
  </conditionalFormatting>
  <conditionalFormatting sqref="A3:B3">
    <cfRule type="cellIs" dxfId="2546" priority="6" operator="equal">
      <formula>0</formula>
    </cfRule>
    <cfRule type="containsBlanks" dxfId="2545" priority="7">
      <formula>LEN(TRIM(A3))=0</formula>
    </cfRule>
  </conditionalFormatting>
  <conditionalFormatting sqref="A4:B8">
    <cfRule type="cellIs" dxfId="2544" priority="4" operator="equal">
      <formula>0</formula>
    </cfRule>
    <cfRule type="containsBlanks" dxfId="2543" priority="5">
      <formula>LEN(TRIM(A4))=0</formula>
    </cfRule>
  </conditionalFormatting>
  <conditionalFormatting sqref="A2:B2">
    <cfRule type="containsBlanks" dxfId="2542" priority="3">
      <formula>LEN(TRIM(A2))=0</formula>
    </cfRule>
  </conditionalFormatting>
  <conditionalFormatting sqref="A2:B2">
    <cfRule type="cellIs" dxfId="2541" priority="1" operator="equal">
      <formula>0</formula>
    </cfRule>
    <cfRule type="containsBlanks" dxfId="2540" priority="2">
      <formula>LEN(TRIM(A2))=0</formula>
    </cfRule>
  </conditionalFormatting>
  <dataValidations count="1">
    <dataValidation type="list" allowBlank="1" showInputMessage="1" showErrorMessage="1" sqref="B9:B21 A4:A21" xr:uid="{44E8E168-035E-467F-AF05-DA7ED18AA285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5E478-50B1-43E2-9587-0A4DFF9B049E}">
  <sheetPr codeName="Hoja16"/>
  <dimension ref="A1:W25"/>
  <sheetViews>
    <sheetView workbookViewId="0">
      <selection activeCell="C39" sqref="C39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114</v>
      </c>
      <c r="B2" s="7" t="s">
        <v>103</v>
      </c>
      <c r="C2" s="7">
        <v>45000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4.2000000000000003E-2</v>
      </c>
      <c r="K2" s="8">
        <f t="shared" si="0"/>
        <v>0</v>
      </c>
      <c r="L2" s="8">
        <f t="shared" si="0"/>
        <v>0.13620000000000002</v>
      </c>
      <c r="M2" s="8">
        <f t="shared" si="0"/>
        <v>0.14400000000000002</v>
      </c>
      <c r="N2" s="8">
        <f t="shared" si="0"/>
        <v>2.6000000000000002E-2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0.19550000000000001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200</v>
      </c>
      <c r="C4" s="9">
        <f>IF(Tabla222[[#This Row],[CANTIDAD]]="",0%,Tabla222[[#This Row],[CANTIDAD]]/10)</f>
        <v>20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100</v>
      </c>
      <c r="C5" s="9">
        <f>IF(Tabla222[[#This Row],[CANTIDAD]]="",0%,Tabla222[[#This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101</v>
      </c>
      <c r="B6" s="9">
        <v>100</v>
      </c>
      <c r="C6" s="9">
        <f>IF(Tabla222[[#This Row],[CANTIDAD]]="",0%,Tabla222[[#This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41</v>
      </c>
      <c r="B7" s="9">
        <v>100</v>
      </c>
      <c r="C7" s="9">
        <f>IF(Tabla222[[#This Row],[CANTIDAD]]="",0%,Tabla222[[#This Row],[CANTIDAD]]/10)</f>
        <v>10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0.34</v>
      </c>
      <c r="M7" s="10" cm="1">
        <f t="array" ref="M7">IF($A7="",0%,(_xlfn.XLOOKUP($A7,Tabla1[[#All],[ID]],Tabla1[[#All],[MgO]])))</f>
        <v>0.14000000000000001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42</v>
      </c>
      <c r="B8" s="9">
        <v>350</v>
      </c>
      <c r="C8" s="9">
        <f>IF(Tabla222[[#This Row],[CANTIDAD]]="",0%,Tabla222[[#This Row],[CANTIDAD]]/10)</f>
        <v>35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0.36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0.39600000000000002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104</v>
      </c>
      <c r="B9" s="9">
        <v>150</v>
      </c>
      <c r="C9" s="9">
        <f>IF(Tabla222[[#This Row],[CANTIDAD]]="",0%,Tabla222[[#This Row],[CANTIDAD]]/10)</f>
        <v>15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0.28000000000000003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IF(Tabla222[[#This Row],[CANTIDAD]]="",0%,Tabla222[[#This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IF(Tabla222[[#This Row],[CANTIDAD]]="",0%,Tabla222[[#This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IF(Tabla222[[#This Row],[CANTIDAD]]="",0%,Tabla222[[#This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IF(Tabla222[[#This Row],[CANTIDAD]]="",0%,Tabla222[[#This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IF(Tabla222[[#This Row],[CANTIDAD]]="",0%,Tabla222[[#This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IF(Tabla222[[#This Row],[CANTIDAD]]="",0%,Tabla222[[#This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IF(Tabla222[[#This Row],[CANTIDAD]]="",0%,Tabla222[[#This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IF(Tabla222[[#This Row],[CANTIDAD]]="",0%,Tabla222[[#This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IF(Tabla222[[#This Row],[CANTIDAD]]="",0%,Tabla222[[#This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IF(Tabla222[[#This Row],[CANTIDAD]]="",0%,Tabla222[[#This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IF(Tabla222[[#This Row],[CANTIDAD]]="",0%,Tabla222[[#This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IF(Tabla222[[#This Row],[CANTIDAD]]="",0%,Tabla222[[#This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539" priority="19">
      <formula>LEN(TRIM(D2))=0</formula>
    </cfRule>
  </conditionalFormatting>
  <conditionalFormatting sqref="D4:W21 D2:W2">
    <cfRule type="cellIs" dxfId="2538" priority="18" operator="equal">
      <formula>0</formula>
    </cfRule>
  </conditionalFormatting>
  <conditionalFormatting sqref="C4:C21">
    <cfRule type="cellIs" dxfId="2537" priority="16" operator="equal">
      <formula>0</formula>
    </cfRule>
    <cfRule type="containsBlanks" dxfId="2536" priority="17">
      <formula>LEN(TRIM(C4))=0</formula>
    </cfRule>
  </conditionalFormatting>
  <conditionalFormatting sqref="D1:W1">
    <cfRule type="containsBlanks" dxfId="2535" priority="15">
      <formula>LEN(TRIM(D1))=0</formula>
    </cfRule>
  </conditionalFormatting>
  <conditionalFormatting sqref="A1:C1">
    <cfRule type="containsBlanks" dxfId="2534" priority="14">
      <formula>LEN(TRIM(A1))=0</formula>
    </cfRule>
  </conditionalFormatting>
  <conditionalFormatting sqref="C2">
    <cfRule type="containsBlanks" dxfId="2533" priority="13">
      <formula>LEN(TRIM(C2))=0</formula>
    </cfRule>
  </conditionalFormatting>
  <conditionalFormatting sqref="D3:W3">
    <cfRule type="containsBlanks" dxfId="2532" priority="12">
      <formula>LEN(TRIM(D3))=0</formula>
    </cfRule>
  </conditionalFormatting>
  <conditionalFormatting sqref="C3">
    <cfRule type="containsBlanks" dxfId="2531" priority="11">
      <formula>LEN(TRIM(C3))=0</formula>
    </cfRule>
  </conditionalFormatting>
  <conditionalFormatting sqref="A1:W1 A10:W21 C2:W9">
    <cfRule type="cellIs" dxfId="2530" priority="9" operator="equal">
      <formula>0</formula>
    </cfRule>
    <cfRule type="containsBlanks" dxfId="2529" priority="10">
      <formula>LEN(TRIM(A1))=0</formula>
    </cfRule>
  </conditionalFormatting>
  <conditionalFormatting sqref="A9:B9">
    <cfRule type="cellIs" dxfId="2528" priority="7" operator="equal">
      <formula>0</formula>
    </cfRule>
    <cfRule type="containsBlanks" dxfId="2527" priority="8">
      <formula>LEN(TRIM(A9))=0</formula>
    </cfRule>
  </conditionalFormatting>
  <conditionalFormatting sqref="A7:B8">
    <cfRule type="cellIs" dxfId="2526" priority="5" operator="equal">
      <formula>0</formula>
    </cfRule>
    <cfRule type="containsBlanks" dxfId="2525" priority="6">
      <formula>LEN(TRIM(A7))=0</formula>
    </cfRule>
  </conditionalFormatting>
  <conditionalFormatting sqref="A2:B2">
    <cfRule type="containsBlanks" dxfId="2524" priority="4">
      <formula>LEN(TRIM(A2))=0</formula>
    </cfRule>
  </conditionalFormatting>
  <conditionalFormatting sqref="A3:B3">
    <cfRule type="containsBlanks" dxfId="2523" priority="3">
      <formula>LEN(TRIM(A3))=0</formula>
    </cfRule>
  </conditionalFormatting>
  <conditionalFormatting sqref="A2:B6">
    <cfRule type="cellIs" dxfId="2522" priority="1" operator="equal">
      <formula>0</formula>
    </cfRule>
    <cfRule type="containsBlanks" dxfId="2521" priority="2">
      <formula>LEN(TRIM(A2))=0</formula>
    </cfRule>
  </conditionalFormatting>
  <dataValidations count="1">
    <dataValidation type="list" allowBlank="1" showInputMessage="1" showErrorMessage="1" sqref="A4:A21 B9:B21" xr:uid="{2377E9DA-1E8B-4966-9D90-7853CC9B41B9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27E36-2FE3-4F5A-8C0D-3EC89F140F50}">
  <sheetPr codeName="Hoja17"/>
  <dimension ref="A1:W25"/>
  <sheetViews>
    <sheetView workbookViewId="0">
      <selection activeCell="A2" sqref="A2:B6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115</v>
      </c>
      <c r="B2" s="7" t="s">
        <v>71</v>
      </c>
      <c r="C2" s="7">
        <v>105000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3.6400000000000009E-2</v>
      </c>
      <c r="K2" s="8">
        <f t="shared" si="0"/>
        <v>0</v>
      </c>
      <c r="L2" s="8">
        <f t="shared" si="0"/>
        <v>0.2036</v>
      </c>
      <c r="M2" s="8">
        <f t="shared" si="0"/>
        <v>8.7100000000000011E-2</v>
      </c>
      <c r="N2" s="8">
        <f t="shared" si="0"/>
        <v>4.2500000000000003E-2</v>
      </c>
      <c r="O2" s="8">
        <f t="shared" si="0"/>
        <v>2.8000000000000004E-3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6.6799999999999998E-2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250</v>
      </c>
      <c r="C4" s="9">
        <f>IF(Tabla223[[#This Row],[CANTIDAD]]="",0%,Tabla223[[#This Row],[CANTIDAD]]/10)</f>
        <v>25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116</v>
      </c>
      <c r="B5" s="9">
        <v>20</v>
      </c>
      <c r="C5" s="9">
        <f>IF(Tabla223[[#This Row],[CANTIDAD]]="",0%,Tabla223[[#This Row],[CANTIDAD]]/10)</f>
        <v>2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0.13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0.14000000000000001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40</v>
      </c>
      <c r="B6" s="9">
        <v>50</v>
      </c>
      <c r="C6" s="9">
        <f>IF(Tabla223[[#This Row],[CANTIDAD]]="",0%,Tabla223[[#This Row],[CANTIDAD]]/10)</f>
        <v>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0.25</v>
      </c>
      <c r="N6" s="10" cm="1">
        <f t="array" ref="N6">IF($A6="",0%,(_xlfn.XLOOKUP($A6,Tabla1[[#All],[ID]],Tabla1[[#All],[S]])))</f>
        <v>0.2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41</v>
      </c>
      <c r="B7" s="9">
        <v>400</v>
      </c>
      <c r="C7" s="9">
        <f>IF(Tabla223[[#This Row],[CANTIDAD]]="",0%,Tabla223[[#This Row],[CANTIDAD]]/10)</f>
        <v>40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0.34</v>
      </c>
      <c r="M7" s="10" cm="1">
        <f t="array" ref="M7">IF($A7="",0%,(_xlfn.XLOOKUP($A7,Tabla1[[#All],[ID]],Tabla1[[#All],[MgO]])))</f>
        <v>0.14000000000000001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42</v>
      </c>
      <c r="B8" s="9">
        <v>50</v>
      </c>
      <c r="C8" s="9">
        <f>IF(Tabla223[[#This Row],[CANTIDAD]]="",0%,Tabla223[[#This Row],[CANTIDAD]]/10)</f>
        <v>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0.36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0.39600000000000002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117</v>
      </c>
      <c r="B9" s="9">
        <v>100</v>
      </c>
      <c r="C9" s="9">
        <f>IF(Tabla223[[#This Row],[CANTIDAD]]="",0%,Tabla223[[#This Row],[CANTIDAD]]/10)</f>
        <v>10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6.0000000000000001E-3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0.47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 t="s">
        <v>118</v>
      </c>
      <c r="B10" s="9">
        <v>130</v>
      </c>
      <c r="C10" s="9">
        <f>IF(Tabla223[[#This Row],[CANTIDAD]]="",0%,Tabla223[[#This Row],[CANTIDAD]]/10)</f>
        <v>13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0.28000000000000003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IF(Tabla223[[#This Row],[CANTIDAD]]="",0%,Tabla223[[#This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IF(Tabla223[[#This Row],[CANTIDAD]]="",0%,Tabla223[[#This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IF(Tabla223[[#This Row],[CANTIDAD]]="",0%,Tabla223[[#This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IF(Tabla223[[#This Row],[CANTIDAD]]="",0%,Tabla223[[#This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IF(Tabla223[[#This Row],[CANTIDAD]]="",0%,Tabla223[[#This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IF(Tabla223[[#This Row],[CANTIDAD]]="",0%,Tabla223[[#This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IF(Tabla223[[#This Row],[CANTIDAD]]="",0%,Tabla223[[#This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IF(Tabla223[[#This Row],[CANTIDAD]]="",0%,Tabla223[[#This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IF(Tabla223[[#This Row],[CANTIDAD]]="",0%,Tabla223[[#This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IF(Tabla223[[#This Row],[CANTIDAD]]="",0%,Tabla223[[#This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IF(Tabla223[[#This Row],[CANTIDAD]]="",0%,Tabla223[[#This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520" priority="19">
      <formula>LEN(TRIM(D2))=0</formula>
    </cfRule>
  </conditionalFormatting>
  <conditionalFormatting sqref="D4:W21 D2:W2">
    <cfRule type="cellIs" dxfId="2519" priority="18" operator="equal">
      <formula>0</formula>
    </cfRule>
  </conditionalFormatting>
  <conditionalFormatting sqref="C4:C21">
    <cfRule type="cellIs" dxfId="2518" priority="16" operator="equal">
      <formula>0</formula>
    </cfRule>
    <cfRule type="containsBlanks" dxfId="2517" priority="17">
      <formula>LEN(TRIM(C4))=0</formula>
    </cfRule>
  </conditionalFormatting>
  <conditionalFormatting sqref="D1:W1">
    <cfRule type="containsBlanks" dxfId="2516" priority="15">
      <formula>LEN(TRIM(D1))=0</formula>
    </cfRule>
  </conditionalFormatting>
  <conditionalFormatting sqref="A1:C1">
    <cfRule type="containsBlanks" dxfId="2515" priority="14">
      <formula>LEN(TRIM(A1))=0</formula>
    </cfRule>
  </conditionalFormatting>
  <conditionalFormatting sqref="C2">
    <cfRule type="containsBlanks" dxfId="2514" priority="13">
      <formula>LEN(TRIM(C2))=0</formula>
    </cfRule>
  </conditionalFormatting>
  <conditionalFormatting sqref="D3:W3">
    <cfRule type="containsBlanks" dxfId="2513" priority="12">
      <formula>LEN(TRIM(D3))=0</formula>
    </cfRule>
  </conditionalFormatting>
  <conditionalFormatting sqref="C3">
    <cfRule type="containsBlanks" dxfId="2512" priority="11">
      <formula>LEN(TRIM(C3))=0</formula>
    </cfRule>
  </conditionalFormatting>
  <conditionalFormatting sqref="A1:W1 A10:W21 C2:W9">
    <cfRule type="cellIs" dxfId="2511" priority="9" operator="equal">
      <formula>0</formula>
    </cfRule>
    <cfRule type="containsBlanks" dxfId="2510" priority="10">
      <formula>LEN(TRIM(A1))=0</formula>
    </cfRule>
  </conditionalFormatting>
  <conditionalFormatting sqref="A9:B9">
    <cfRule type="cellIs" dxfId="2509" priority="7" operator="equal">
      <formula>0</formula>
    </cfRule>
    <cfRule type="containsBlanks" dxfId="2508" priority="8">
      <formula>LEN(TRIM(A9))=0</formula>
    </cfRule>
  </conditionalFormatting>
  <conditionalFormatting sqref="A7:B8">
    <cfRule type="cellIs" dxfId="2507" priority="5" operator="equal">
      <formula>0</formula>
    </cfRule>
    <cfRule type="containsBlanks" dxfId="2506" priority="6">
      <formula>LEN(TRIM(A7))=0</formula>
    </cfRule>
  </conditionalFormatting>
  <conditionalFormatting sqref="A2:B2">
    <cfRule type="containsBlanks" dxfId="2505" priority="4">
      <formula>LEN(TRIM(A2))=0</formula>
    </cfRule>
  </conditionalFormatting>
  <conditionalFormatting sqref="A3:B3">
    <cfRule type="containsBlanks" dxfId="2504" priority="3">
      <formula>LEN(TRIM(A3))=0</formula>
    </cfRule>
  </conditionalFormatting>
  <conditionalFormatting sqref="A2:B6">
    <cfRule type="cellIs" dxfId="2503" priority="1" operator="equal">
      <formula>0</formula>
    </cfRule>
    <cfRule type="containsBlanks" dxfId="2502" priority="2">
      <formula>LEN(TRIM(A2))=0</formula>
    </cfRule>
  </conditionalFormatting>
  <dataValidations count="1">
    <dataValidation type="list" allowBlank="1" showInputMessage="1" showErrorMessage="1" sqref="A4:A21 B9:B21" xr:uid="{1D299E39-102E-49CA-B0DE-84ECAF60B429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9F825-F551-4E80-8111-33EC406F6FFE}">
  <sheetPr codeName="Hoja18"/>
  <dimension ref="A1:W25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119</v>
      </c>
      <c r="B2" s="7" t="s">
        <v>88</v>
      </c>
      <c r="C2" s="7">
        <v>20000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0.1368</v>
      </c>
      <c r="F2" s="8">
        <f t="shared" si="0"/>
        <v>5.3999999999999992E-2</v>
      </c>
      <c r="G2" s="8">
        <f t="shared" si="0"/>
        <v>0</v>
      </c>
      <c r="H2" s="8">
        <f t="shared" si="0"/>
        <v>0</v>
      </c>
      <c r="I2" s="8">
        <f t="shared" si="0"/>
        <v>8.2800000000000012E-2</v>
      </c>
      <c r="J2" s="8">
        <f t="shared" si="0"/>
        <v>0.13800000000000001</v>
      </c>
      <c r="K2" s="8">
        <f t="shared" si="0"/>
        <v>0.13799999999999998</v>
      </c>
      <c r="L2" s="8">
        <f t="shared" si="0"/>
        <v>5.2199999999999996E-2</v>
      </c>
      <c r="M2" s="8">
        <f t="shared" si="0"/>
        <v>5.2199999999999996E-2</v>
      </c>
      <c r="N2" s="8">
        <f t="shared" si="0"/>
        <v>1.1599999999999999E-2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4.0600000000000004E-2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89</v>
      </c>
      <c r="B4" s="9">
        <v>180</v>
      </c>
      <c r="C4" s="9">
        <f>IF(Tabla224[[#This Row],[CANTIDAD]]="",0%,Tabla224[[#This Row],[CANTIDAD]]/10)</f>
        <v>18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290</v>
      </c>
      <c r="C5" s="9">
        <f>IF(Tabla224[[#This Row],[CANTIDAD]]="",0%,Tabla224[[#This Row],[CANTIDAD]]/10)</f>
        <v>29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91</v>
      </c>
      <c r="B6" s="9">
        <v>300</v>
      </c>
      <c r="C6" s="9">
        <f>IF(Tabla224[[#This Row],[CANTIDAD]]="",0%,Tabla224[[#This Row],[CANTIDAD]]/10)</f>
        <v>30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230</v>
      </c>
      <c r="C7" s="9">
        <f>IF(Tabla224[[#This Row],[CANTIDAD]]="",0%,Tabla224[[#This Row],[CANTIDAD]]/10)</f>
        <v>23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IF(Tabla224[[#This Row],[CANTIDAD]]="",0%,Tabla224[[#This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IF(Tabla224[[#This Row],[CANTIDAD]]="",0%,Tabla224[[#This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IF(Tabla224[[#This Row],[CANTIDAD]]="",0%,Tabla224[[#This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IF(Tabla224[[#This Row],[CANTIDAD]]="",0%,Tabla224[[#This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IF(Tabla224[[#This Row],[CANTIDAD]]="",0%,Tabla224[[#This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IF(Tabla224[[#This Row],[CANTIDAD]]="",0%,Tabla224[[#This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IF(Tabla224[[#This Row],[CANTIDAD]]="",0%,Tabla224[[#This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IF(Tabla224[[#This Row],[CANTIDAD]]="",0%,Tabla224[[#This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IF(Tabla224[[#This Row],[CANTIDAD]]="",0%,Tabla224[[#This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IF(Tabla224[[#This Row],[CANTIDAD]]="",0%,Tabla224[[#This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IF(Tabla224[[#This Row],[CANTIDAD]]="",0%,Tabla224[[#This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IF(Tabla224[[#This Row],[CANTIDAD]]="",0%,Tabla224[[#This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IF(Tabla224[[#This Row],[CANTIDAD]]="",0%,Tabla224[[#This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IF(Tabla224[[#This Row],[CANTIDAD]]="",0%,Tabla224[[#This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501" priority="21">
      <formula>LEN(TRIM(D2))=0</formula>
    </cfRule>
  </conditionalFormatting>
  <conditionalFormatting sqref="D4:W21 D2:W2">
    <cfRule type="cellIs" dxfId="2500" priority="20" operator="equal">
      <formula>0</formula>
    </cfRule>
  </conditionalFormatting>
  <conditionalFormatting sqref="C4:C21">
    <cfRule type="cellIs" dxfId="2499" priority="18" operator="equal">
      <formula>0</formula>
    </cfRule>
    <cfRule type="containsBlanks" dxfId="2498" priority="19">
      <formula>LEN(TRIM(C4))=0</formula>
    </cfRule>
  </conditionalFormatting>
  <conditionalFormatting sqref="D1:W1">
    <cfRule type="containsBlanks" dxfId="2497" priority="17">
      <formula>LEN(TRIM(D1))=0</formula>
    </cfRule>
  </conditionalFormatting>
  <conditionalFormatting sqref="A1:C1">
    <cfRule type="containsBlanks" dxfId="2496" priority="16">
      <formula>LEN(TRIM(A1))=0</formula>
    </cfRule>
  </conditionalFormatting>
  <conditionalFormatting sqref="C2">
    <cfRule type="containsBlanks" dxfId="2495" priority="15">
      <formula>LEN(TRIM(C2))=0</formula>
    </cfRule>
  </conditionalFormatting>
  <conditionalFormatting sqref="D3:W3">
    <cfRule type="containsBlanks" dxfId="2494" priority="14">
      <formula>LEN(TRIM(D3))=0</formula>
    </cfRule>
  </conditionalFormatting>
  <conditionalFormatting sqref="C3">
    <cfRule type="containsBlanks" dxfId="2493" priority="13">
      <formula>LEN(TRIM(C3))=0</formula>
    </cfRule>
  </conditionalFormatting>
  <conditionalFormatting sqref="A1:W1 A10:W21 C2:W9">
    <cfRule type="cellIs" dxfId="2492" priority="11" operator="equal">
      <formula>0</formula>
    </cfRule>
    <cfRule type="containsBlanks" dxfId="2491" priority="12">
      <formula>LEN(TRIM(A1))=0</formula>
    </cfRule>
  </conditionalFormatting>
  <conditionalFormatting sqref="A9:B9">
    <cfRule type="cellIs" dxfId="2490" priority="9" operator="equal">
      <formula>0</formula>
    </cfRule>
    <cfRule type="containsBlanks" dxfId="2489" priority="10">
      <formula>LEN(TRIM(A9))=0</formula>
    </cfRule>
  </conditionalFormatting>
  <conditionalFormatting sqref="A8:B8">
    <cfRule type="cellIs" dxfId="2488" priority="7" operator="equal">
      <formula>0</formula>
    </cfRule>
    <cfRule type="containsBlanks" dxfId="2487" priority="8">
      <formula>LEN(TRIM(A8))=0</formula>
    </cfRule>
  </conditionalFormatting>
  <conditionalFormatting sqref="A7:B7">
    <cfRule type="cellIs" dxfId="2486" priority="5" operator="equal">
      <formula>0</formula>
    </cfRule>
    <cfRule type="containsBlanks" dxfId="2485" priority="6">
      <formula>LEN(TRIM(A7))=0</formula>
    </cfRule>
  </conditionalFormatting>
  <conditionalFormatting sqref="A2:B2">
    <cfRule type="containsBlanks" dxfId="2484" priority="4">
      <formula>LEN(TRIM(A2))=0</formula>
    </cfRule>
  </conditionalFormatting>
  <conditionalFormatting sqref="A3:B3">
    <cfRule type="containsBlanks" dxfId="2483" priority="3">
      <formula>LEN(TRIM(A3))=0</formula>
    </cfRule>
  </conditionalFormatting>
  <conditionalFormatting sqref="A2:B6">
    <cfRule type="cellIs" dxfId="2482" priority="1" operator="equal">
      <formula>0</formula>
    </cfRule>
    <cfRule type="containsBlanks" dxfId="2481" priority="2">
      <formula>LEN(TRIM(A2))=0</formula>
    </cfRule>
  </conditionalFormatting>
  <dataValidations count="1">
    <dataValidation type="list" allowBlank="1" showInputMessage="1" showErrorMessage="1" sqref="B9:B21 A4:A21" xr:uid="{7BCC529B-2FEF-4C92-B2F0-8DF87624D796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A95B-D1FF-4F11-AE9E-0AB230673723}">
  <sheetPr codeName="Hoja19"/>
  <dimension ref="A1:W25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120</v>
      </c>
      <c r="B2" s="7" t="s">
        <v>94</v>
      </c>
      <c r="C2" s="7">
        <v>20000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0.14080000000000001</v>
      </c>
      <c r="F2" s="8">
        <f t="shared" si="0"/>
        <v>3.5000000000000003E-2</v>
      </c>
      <c r="G2" s="8">
        <f t="shared" si="0"/>
        <v>0</v>
      </c>
      <c r="H2" s="8">
        <f t="shared" si="0"/>
        <v>0</v>
      </c>
      <c r="I2" s="8">
        <f t="shared" si="0"/>
        <v>0.10580000000000001</v>
      </c>
      <c r="J2" s="8">
        <f t="shared" si="0"/>
        <v>0.17499999999999999</v>
      </c>
      <c r="K2" s="8">
        <f t="shared" si="0"/>
        <v>0.16800000000000001</v>
      </c>
      <c r="L2" s="8">
        <f t="shared" si="0"/>
        <v>2.52E-2</v>
      </c>
      <c r="M2" s="8">
        <f t="shared" si="0"/>
        <v>2.52E-2</v>
      </c>
      <c r="N2" s="8">
        <f t="shared" si="0"/>
        <v>5.6000000000000008E-3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1.9600000000000003E-2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230</v>
      </c>
      <c r="C4" s="9">
        <f>IF(Tabla225[[#This Row],[CANTIDAD]]="",0%,Tabla225[[#This Row],[CANTIDAD]]/10)</f>
        <v>23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140</v>
      </c>
      <c r="C5" s="9">
        <f>IF(Tabla225[[#This Row],[CANTIDAD]]="",0%,Tabla225[[#This Row],[CANTIDAD]]/10)</f>
        <v>14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95</v>
      </c>
      <c r="B6" s="9">
        <v>350</v>
      </c>
      <c r="C6" s="9">
        <f>IF(Tabla225[[#This Row],[CANTIDAD]]="",0%,Tabla225[[#This Row],[CANTIDAD]]/10)</f>
        <v>35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</v>
      </c>
      <c r="F6" s="10" cm="1">
        <f t="array" ref="F6">IF($A6="",0%,(_xlfn.XLOOKUP($A6,Tabla1[[#All],[ID]],Tabla1[[#All],[N-NH4]])))</f>
        <v>0.1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0.5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280</v>
      </c>
      <c r="C7" s="9">
        <f>IF(Tabla225[[#This Row],[CANTIDAD]]="",0%,Tabla225[[#This Row],[CANTIDAD]]/10)</f>
        <v>28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IF(Tabla225[[#This Row],[CANTIDAD]]="",0%,Tabla225[[#This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IF(Tabla225[[#This Row],[CANTIDAD]]="",0%,Tabla225[[#This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IF(Tabla225[[#This Row],[CANTIDAD]]="",0%,Tabla225[[#This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IF(Tabla225[[#This Row],[CANTIDAD]]="",0%,Tabla225[[#This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IF(Tabla225[[#This Row],[CANTIDAD]]="",0%,Tabla225[[#This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IF(Tabla225[[#This Row],[CANTIDAD]]="",0%,Tabla225[[#This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IF(Tabla225[[#This Row],[CANTIDAD]]="",0%,Tabla225[[#This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IF(Tabla225[[#This Row],[CANTIDAD]]="",0%,Tabla225[[#This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IF(Tabla225[[#This Row],[CANTIDAD]]="",0%,Tabla225[[#This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IF(Tabla225[[#This Row],[CANTIDAD]]="",0%,Tabla225[[#This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IF(Tabla225[[#This Row],[CANTIDAD]]="",0%,Tabla225[[#This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IF(Tabla225[[#This Row],[CANTIDAD]]="",0%,Tabla225[[#This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IF(Tabla225[[#This Row],[CANTIDAD]]="",0%,Tabla225[[#This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IF(Tabla225[[#This Row],[CANTIDAD]]="",0%,Tabla225[[#This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480" priority="24">
      <formula>LEN(TRIM(D2))=0</formula>
    </cfRule>
  </conditionalFormatting>
  <conditionalFormatting sqref="D4:W21 D2:W2">
    <cfRule type="cellIs" dxfId="2479" priority="23" operator="equal">
      <formula>0</formula>
    </cfRule>
  </conditionalFormatting>
  <conditionalFormatting sqref="C4:C21">
    <cfRule type="cellIs" dxfId="2478" priority="21" operator="equal">
      <formula>0</formula>
    </cfRule>
    <cfRule type="containsBlanks" dxfId="2477" priority="22">
      <formula>LEN(TRIM(C4))=0</formula>
    </cfRule>
  </conditionalFormatting>
  <conditionalFormatting sqref="D1:W1">
    <cfRule type="containsBlanks" dxfId="2476" priority="20">
      <formula>LEN(TRIM(D1))=0</formula>
    </cfRule>
  </conditionalFormatting>
  <conditionalFormatting sqref="C1">
    <cfRule type="containsBlanks" dxfId="2475" priority="19">
      <formula>LEN(TRIM(C1))=0</formula>
    </cfRule>
  </conditionalFormatting>
  <conditionalFormatting sqref="C2">
    <cfRule type="containsBlanks" dxfId="2474" priority="18">
      <formula>LEN(TRIM(C2))=0</formula>
    </cfRule>
  </conditionalFormatting>
  <conditionalFormatting sqref="D3:W3">
    <cfRule type="containsBlanks" dxfId="2473" priority="17">
      <formula>LEN(TRIM(D3))=0</formula>
    </cfRule>
  </conditionalFormatting>
  <conditionalFormatting sqref="C3">
    <cfRule type="containsBlanks" dxfId="2472" priority="16">
      <formula>LEN(TRIM(C3))=0</formula>
    </cfRule>
  </conditionalFormatting>
  <conditionalFormatting sqref="A10:W21 C1:W9">
    <cfRule type="cellIs" dxfId="2471" priority="14" operator="equal">
      <formula>0</formula>
    </cfRule>
    <cfRule type="containsBlanks" dxfId="2470" priority="15">
      <formula>LEN(TRIM(A1))=0</formula>
    </cfRule>
  </conditionalFormatting>
  <conditionalFormatting sqref="A9:B9">
    <cfRule type="cellIs" dxfId="2469" priority="12" operator="equal">
      <formula>0</formula>
    </cfRule>
    <cfRule type="containsBlanks" dxfId="2468" priority="13">
      <formula>LEN(TRIM(A9))=0</formula>
    </cfRule>
  </conditionalFormatting>
  <conditionalFormatting sqref="A8:B8">
    <cfRule type="cellIs" dxfId="2467" priority="10" operator="equal">
      <formula>0</formula>
    </cfRule>
    <cfRule type="containsBlanks" dxfId="2466" priority="11">
      <formula>LEN(TRIM(A8))=0</formula>
    </cfRule>
  </conditionalFormatting>
  <conditionalFormatting sqref="A1:B1">
    <cfRule type="containsBlanks" dxfId="2465" priority="9">
      <formula>LEN(TRIM(A1))=0</formula>
    </cfRule>
  </conditionalFormatting>
  <conditionalFormatting sqref="A1:B1">
    <cfRule type="cellIs" dxfId="2464" priority="7" operator="equal">
      <formula>0</formula>
    </cfRule>
    <cfRule type="containsBlanks" dxfId="2463" priority="8">
      <formula>LEN(TRIM(A1))=0</formula>
    </cfRule>
  </conditionalFormatting>
  <conditionalFormatting sqref="A7:B7">
    <cfRule type="cellIs" dxfId="2462" priority="5" operator="equal">
      <formula>0</formula>
    </cfRule>
    <cfRule type="containsBlanks" dxfId="2461" priority="6">
      <formula>LEN(TRIM(A7))=0</formula>
    </cfRule>
  </conditionalFormatting>
  <conditionalFormatting sqref="A2:B2">
    <cfRule type="containsBlanks" dxfId="2460" priority="4">
      <formula>LEN(TRIM(A2))=0</formula>
    </cfRule>
  </conditionalFormatting>
  <conditionalFormatting sqref="A3:B3">
    <cfRule type="containsBlanks" dxfId="2459" priority="3">
      <formula>LEN(TRIM(A3))=0</formula>
    </cfRule>
  </conditionalFormatting>
  <conditionalFormatting sqref="A2:B6">
    <cfRule type="cellIs" dxfId="2458" priority="1" operator="equal">
      <formula>0</formula>
    </cfRule>
    <cfRule type="containsBlanks" dxfId="2457" priority="2">
      <formula>LEN(TRIM(A2))=0</formula>
    </cfRule>
  </conditionalFormatting>
  <dataValidations count="1">
    <dataValidation type="list" allowBlank="1" showInputMessage="1" showErrorMessage="1" sqref="B9:B21 A4:A21" xr:uid="{33618037-BFD1-4000-8D1D-6DA1BED638B8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A3CE1-A19E-45A7-8F13-F891FBED1BA0}">
  <sheetPr codeName="Hoja20"/>
  <dimension ref="A1:W25"/>
  <sheetViews>
    <sheetView topLeftCell="K1" workbookViewId="0">
      <selection activeCell="B2" sqref="B2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121</v>
      </c>
      <c r="B2" s="7" t="s">
        <v>122</v>
      </c>
      <c r="C2" s="7">
        <v>12000</v>
      </c>
      <c r="D2" s="8">
        <f t="shared" ref="D2:W2" si="0">($C4*D4+$C5*D5+$C6*D6+$C7*D7+$C8*D8+$C9*D9+$C10*D10+$C11*D11+$C12*D12+$C13*D13+$C14*D14+$C15*D15+$C16*D16+$C17*D17+$C18*D18+$C19*D19+$C20*D20+$C21*D21)/100</f>
        <v>1.2500000000000001E-2</v>
      </c>
      <c r="E2" s="8">
        <f t="shared" si="0"/>
        <v>9.7349999999999992E-2</v>
      </c>
      <c r="F2" s="8">
        <f t="shared" si="0"/>
        <v>6.2850000000000003E-2</v>
      </c>
      <c r="G2" s="8">
        <f t="shared" si="0"/>
        <v>0</v>
      </c>
      <c r="H2" s="8">
        <f t="shared" si="0"/>
        <v>0</v>
      </c>
      <c r="I2" s="8">
        <f t="shared" si="0"/>
        <v>3.4500000000000003E-2</v>
      </c>
      <c r="J2" s="8">
        <f t="shared" si="0"/>
        <v>0.19719999999999999</v>
      </c>
      <c r="K2" s="8">
        <f t="shared" si="0"/>
        <v>0.19800000000000001</v>
      </c>
      <c r="L2" s="8">
        <f t="shared" si="0"/>
        <v>5.7500000000000002E-2</v>
      </c>
      <c r="M2" s="8">
        <f t="shared" si="0"/>
        <v>3.7499999999999999E-3</v>
      </c>
      <c r="N2" s="8">
        <f t="shared" si="0"/>
        <v>8.5000000000000006E-3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5.2499999999999998E-2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75</v>
      </c>
      <c r="C4" s="9">
        <f>IF(Tabla26[[#This Row],[CANTIDAD]]="",0%,Tabla26[[#This Row],[CANTIDAD]]/10)</f>
        <v>7.5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123</v>
      </c>
      <c r="B5" s="9">
        <v>25</v>
      </c>
      <c r="C5" s="9">
        <f>IF(Tabla26[[#This Row],[CANTIDAD]]="",0%,Tabla26[[#This Row],[CANTIDAD]]/10)</f>
        <v>2.5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0.21</v>
      </c>
      <c r="F5" s="10" cm="1">
        <f t="array" ref="F5">IF($A5="",0%,(_xlfn.XLOOKUP($A5,Tabla1[[#All],[ID]],Tabla1[[#All],[N-NH4]])))</f>
        <v>0.21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0.24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91</v>
      </c>
      <c r="B6" s="9">
        <v>320</v>
      </c>
      <c r="C6" s="9">
        <f>IF(Tabla26[[#This Row],[CANTIDAD]]="",0%,Tabla26[[#This Row],[CANTIDAD]]/10)</f>
        <v>32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330</v>
      </c>
      <c r="C7" s="9">
        <f>IF(Tabla26[[#This Row],[CANTIDAD]]="",0%,Tabla26[[#This Row],[CANTIDAD]]/10)</f>
        <v>33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124</v>
      </c>
      <c r="B8" s="9">
        <v>250</v>
      </c>
      <c r="C8" s="9">
        <f>IF(Tabla26[[#This Row],[CANTIDAD]]="",0%,Tabla26[[#This Row],[CANTIDAD]]/10)</f>
        <v>25</v>
      </c>
      <c r="D8" s="10" cm="1">
        <f t="array" ref="D8">IF($A8="",0%,_xlfn.XLOOKUP($A8,Tabla1[[#All],[ID]],Tabla1[[#All],[C]]))</f>
        <v>0.05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0.2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0.23</v>
      </c>
      <c r="M8" s="10" cm="1">
        <f t="array" ref="M8">IF($A8="",0%,(_xlfn.XLOOKUP($A8,Tabla1[[#All],[ID]],Tabla1[[#All],[MgO]])))</f>
        <v>1.4999999999999999E-2</v>
      </c>
      <c r="N8" s="10" cm="1">
        <f t="array" ref="N8">IF($A8="",0%,(_xlfn.XLOOKUP($A8,Tabla1[[#All],[ID]],Tabla1[[#All],[S]])))</f>
        <v>0.01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0.21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127</v>
      </c>
      <c r="B9" s="9">
        <v>3</v>
      </c>
      <c r="C9" s="9">
        <f>IF(Tabla26[[#This Row],[CANTIDAD]]="",0%,Tabla26[[#This Row],[CANTIDAD]]/10)</f>
        <v>0.3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IF(Tabla26[[#This Row],[CANTIDAD]]="",0%,Tabla26[[#This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IF(Tabla26[[#This Row],[CANTIDAD]]="",0%,Tabla26[[#This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IF(Tabla26[[#This Row],[CANTIDAD]]="",0%,Tabla26[[#This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IF(Tabla26[[#This Row],[CANTIDAD]]="",0%,Tabla26[[#This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IF(Tabla26[[#This Row],[CANTIDAD]]="",0%,Tabla26[[#This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IF(Tabla26[[#This Row],[CANTIDAD]]="",0%,Tabla26[[#This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IF(Tabla26[[#This Row],[CANTIDAD]]="",0%,Tabla26[[#This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IF(Tabla26[[#This Row],[CANTIDAD]]="",0%,Tabla26[[#This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IF(Tabla26[[#This Row],[CANTIDAD]]="",0%,Tabla26[[#This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IF(Tabla26[[#This Row],[CANTIDAD]]="",0%,Tabla26[[#This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IF(Tabla26[[#This Row],[CANTIDAD]]="",0%,Tabla26[[#This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IF(Tabla26[[#This Row],[CANTIDAD]]="",0%,Tabla26[[#This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B24" t="s">
        <v>128</v>
      </c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456" priority="24">
      <formula>LEN(TRIM(D2))=0</formula>
    </cfRule>
  </conditionalFormatting>
  <conditionalFormatting sqref="D4:W21 D2:W2">
    <cfRule type="cellIs" dxfId="2455" priority="23" operator="equal">
      <formula>0</formula>
    </cfRule>
  </conditionalFormatting>
  <conditionalFormatting sqref="C4:C21">
    <cfRule type="cellIs" dxfId="2454" priority="21" operator="equal">
      <formula>0</formula>
    </cfRule>
    <cfRule type="containsBlanks" dxfId="2453" priority="22">
      <formula>LEN(TRIM(C4))=0</formula>
    </cfRule>
  </conditionalFormatting>
  <conditionalFormatting sqref="D1:W1">
    <cfRule type="containsBlanks" dxfId="2452" priority="20">
      <formula>LEN(TRIM(D1))=0</formula>
    </cfRule>
  </conditionalFormatting>
  <conditionalFormatting sqref="C1">
    <cfRule type="containsBlanks" dxfId="2451" priority="19">
      <formula>LEN(TRIM(C1))=0</formula>
    </cfRule>
  </conditionalFormatting>
  <conditionalFormatting sqref="C2">
    <cfRule type="containsBlanks" dxfId="2450" priority="18">
      <formula>LEN(TRIM(C2))=0</formula>
    </cfRule>
  </conditionalFormatting>
  <conditionalFormatting sqref="D3:W3">
    <cfRule type="containsBlanks" dxfId="2449" priority="17">
      <formula>LEN(TRIM(D3))=0</formula>
    </cfRule>
  </conditionalFormatting>
  <conditionalFormatting sqref="C3">
    <cfRule type="containsBlanks" dxfId="2448" priority="16">
      <formula>LEN(TRIM(C3))=0</formula>
    </cfRule>
  </conditionalFormatting>
  <conditionalFormatting sqref="A10:W21 C1:W9">
    <cfRule type="cellIs" dxfId="2447" priority="14" operator="equal">
      <formula>0</formula>
    </cfRule>
    <cfRule type="containsBlanks" dxfId="2446" priority="15">
      <formula>LEN(TRIM(A1))=0</formula>
    </cfRule>
  </conditionalFormatting>
  <conditionalFormatting sqref="A9:B9">
    <cfRule type="cellIs" dxfId="2445" priority="12" operator="equal">
      <formula>0</formula>
    </cfRule>
    <cfRule type="containsBlanks" dxfId="2444" priority="13">
      <formula>LEN(TRIM(A9))=0</formula>
    </cfRule>
  </conditionalFormatting>
  <conditionalFormatting sqref="A8:B8">
    <cfRule type="cellIs" dxfId="2443" priority="10" operator="equal">
      <formula>0</formula>
    </cfRule>
    <cfRule type="containsBlanks" dxfId="2442" priority="11">
      <formula>LEN(TRIM(A8))=0</formula>
    </cfRule>
  </conditionalFormatting>
  <conditionalFormatting sqref="A1:B1">
    <cfRule type="containsBlanks" dxfId="2441" priority="9">
      <formula>LEN(TRIM(A1))=0</formula>
    </cfRule>
  </conditionalFormatting>
  <conditionalFormatting sqref="A1:B1">
    <cfRule type="cellIs" dxfId="2440" priority="7" operator="equal">
      <formula>0</formula>
    </cfRule>
    <cfRule type="containsBlanks" dxfId="2439" priority="8">
      <formula>LEN(TRIM(A1))=0</formula>
    </cfRule>
  </conditionalFormatting>
  <conditionalFormatting sqref="A7:B7">
    <cfRule type="cellIs" dxfId="2438" priority="5" operator="equal">
      <formula>0</formula>
    </cfRule>
    <cfRule type="containsBlanks" dxfId="2437" priority="6">
      <formula>LEN(TRIM(A7))=0</formula>
    </cfRule>
  </conditionalFormatting>
  <conditionalFormatting sqref="A2:B2">
    <cfRule type="containsBlanks" dxfId="2436" priority="4">
      <formula>LEN(TRIM(A2))=0</formula>
    </cfRule>
  </conditionalFormatting>
  <conditionalFormatting sqref="A3:B3">
    <cfRule type="containsBlanks" dxfId="2435" priority="3">
      <formula>LEN(TRIM(A3))=0</formula>
    </cfRule>
  </conditionalFormatting>
  <conditionalFormatting sqref="A2:B6">
    <cfRule type="cellIs" dxfId="2434" priority="1" operator="equal">
      <formula>0</formula>
    </cfRule>
    <cfRule type="containsBlanks" dxfId="2433" priority="2">
      <formula>LEN(TRIM(A2))=0</formula>
    </cfRule>
  </conditionalFormatting>
  <dataValidations count="1">
    <dataValidation type="list" allowBlank="1" showInputMessage="1" showErrorMessage="1" sqref="B9:B21 A4:A21" xr:uid="{500D74C3-485B-4EBF-8E5F-2355548476AD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33AB2-1975-49A1-83B8-D90FF331406C}">
  <sheetPr codeName="Hoja21"/>
  <dimension ref="A1:W25"/>
  <sheetViews>
    <sheetView workbookViewId="0">
      <selection activeCell="N40" sqref="N40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129</v>
      </c>
      <c r="B2" s="7" t="s">
        <v>141</v>
      </c>
      <c r="C2" s="7">
        <v>8000</v>
      </c>
      <c r="D2" s="8">
        <f t="shared" ref="D2:W2" si="0">($C4*D4+$C5*D5+$C6*D6+$C7*D7+$C8*D8+$C9*D9+$C10*D10+$C11*D11+$C12*D12+$C13*D13+$C14*D14+$C15*D15+$C16*D16+$C17*D17+$C18*D18+$C19*D19+$C20*D20+$C21*D21)/100</f>
        <v>5.0000000000000001E-3</v>
      </c>
      <c r="E2" s="8">
        <f t="shared" si="0"/>
        <v>0.1978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0.1978</v>
      </c>
      <c r="J2" s="8">
        <f t="shared" si="0"/>
        <v>0.02</v>
      </c>
      <c r="K2" s="8">
        <f t="shared" si="0"/>
        <v>6.3E-3</v>
      </c>
      <c r="L2" s="8">
        <f t="shared" si="0"/>
        <v>7.5500000000000012E-2</v>
      </c>
      <c r="M2" s="8">
        <f t="shared" si="0"/>
        <v>2.2499999999999999E-2</v>
      </c>
      <c r="N2" s="8">
        <f t="shared" si="0"/>
        <v>9.3999999999999986E-3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2.7300000000000001E-2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430</v>
      </c>
      <c r="C4" s="9">
        <f>IF(Tabla27[[#This Row],[CANTIDAD]]="",0%,Tabla27[[#This Row],[CANTIDAD]]/10)</f>
        <v>43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123</v>
      </c>
      <c r="B5" s="9">
        <v>150</v>
      </c>
      <c r="C5" s="9"/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0.21</v>
      </c>
      <c r="F5" s="10" cm="1">
        <f t="array" ref="F5">IF($A5="",0%,(_xlfn.XLOOKUP($A5,Tabla1[[#All],[ID]],Tabla1[[#All],[N-NH4]])))</f>
        <v>0.21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0.24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91</v>
      </c>
      <c r="B6" s="9">
        <v>50</v>
      </c>
      <c r="C6" s="9"/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130</v>
      </c>
      <c r="B7" s="9">
        <v>15</v>
      </c>
      <c r="C7" s="9"/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0.1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92</v>
      </c>
      <c r="B8" s="9">
        <v>30</v>
      </c>
      <c r="C8" s="9"/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0.6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132</v>
      </c>
      <c r="B9" s="9">
        <v>15</v>
      </c>
      <c r="C9" s="9"/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0.03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7.0000000000000007E-2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0.21</v>
      </c>
      <c r="W9" s="11" cm="1">
        <f t="array" ref="W9">IF($A9="",0%,(_xlfn.XLOOKUP($A9,Tabla1[[#All],[ID]],Tabla1[[#All],[Na]])))</f>
        <v>0</v>
      </c>
    </row>
    <row r="10" spans="1:23" x14ac:dyDescent="0.25">
      <c r="A10" s="9" t="s">
        <v>124</v>
      </c>
      <c r="B10" s="9">
        <v>100</v>
      </c>
      <c r="C10" s="9">
        <f>IF(Tabla27[[#This Row],[CANTIDAD]]="",0%,Tabla27[[#This Row],[CANTIDAD]]/10)</f>
        <v>10</v>
      </c>
      <c r="D10" s="10" cm="1">
        <f t="array" ref="D10">IF($A10="",0%,_xlfn.XLOOKUP($A10,Tabla1[[#All],[ID]],Tabla1[[#All],[C]]))</f>
        <v>0.05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0.2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0.23</v>
      </c>
      <c r="M10" s="10" cm="1">
        <f t="array" ref="M10">IF($A10="",0%,(_xlfn.XLOOKUP($A10,Tabla1[[#All],[ID]],Tabla1[[#All],[MgO]])))</f>
        <v>1.4999999999999999E-2</v>
      </c>
      <c r="N10" s="10" cm="1">
        <f t="array" ref="N10">IF($A10="",0%,(_xlfn.XLOOKUP($A10,Tabla1[[#All],[ID]],Tabla1[[#All],[S]])))</f>
        <v>0.01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0.21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 t="s">
        <v>133</v>
      </c>
      <c r="B11" s="9">
        <v>210</v>
      </c>
      <c r="C11" s="9">
        <f>IF(Tabla27[[#This Row],[CANTIDAD]]="",0%,Tabla27[[#This Row],[CANTIDAD]]/10)</f>
        <v>21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0.03</v>
      </c>
      <c r="L11" s="10" cm="1">
        <f t="array" ref="L11">IF($A11="",0%,(_xlfn.XLOOKUP($A11,Tabla1[[#All],[ID]],Tabla1[[#All],[CaO]])))</f>
        <v>0.25</v>
      </c>
      <c r="M11" s="10" cm="1">
        <f t="array" ref="M11">IF($A11="",0%,(_xlfn.XLOOKUP($A11,Tabla1[[#All],[ID]],Tabla1[[#All],[MgO]])))</f>
        <v>0.1</v>
      </c>
      <c r="N11" s="10" cm="1">
        <f t="array" ref="N11">IF($A11="",0%,(_xlfn.XLOOKUP($A11,Tabla1[[#All],[ID]],Tabla1[[#All],[S]])))</f>
        <v>0.04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0.03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 t="s">
        <v>127</v>
      </c>
      <c r="B12" s="9">
        <v>1.2</v>
      </c>
      <c r="C12" s="9">
        <f>IF(Tabla27[[#This Row],[CANTIDAD]]="",0%,Tabla27[[#This Row],[CANTIDAD]]/10)</f>
        <v>0.12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IF(Tabla27[[#This Row],[CANTIDAD]]="",0%,Tabla27[[#This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IF(Tabla27[[#This Row],[CANTIDAD]]="",0%,Tabla27[[#This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IF(Tabla27[[#This Row],[CANTIDAD]]="",0%,Tabla27[[#This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IF(Tabla27[[#This Row],[CANTIDAD]]="",0%,Tabla27[[#This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IF(Tabla27[[#This Row],[CANTIDAD]]="",0%,Tabla27[[#This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IF(Tabla27[[#This Row],[CANTIDAD]]="",0%,Tabla27[[#This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IF(Tabla27[[#This Row],[CANTIDAD]]="",0%,Tabla27[[#This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IF(Tabla27[[#This Row],[CANTIDAD]]="",0%,Tabla27[[#This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IF(Tabla27[[#This Row],[CANTIDAD]]="",0%,Tabla27[[#This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432" priority="24">
      <formula>LEN(TRIM(D2))=0</formula>
    </cfRule>
  </conditionalFormatting>
  <conditionalFormatting sqref="D4:W21 D2:W2">
    <cfRule type="cellIs" dxfId="2431" priority="23" operator="equal">
      <formula>0</formula>
    </cfRule>
  </conditionalFormatting>
  <conditionalFormatting sqref="C4:C21">
    <cfRule type="cellIs" dxfId="2430" priority="21" operator="equal">
      <formula>0</formula>
    </cfRule>
    <cfRule type="containsBlanks" dxfId="2429" priority="22">
      <formula>LEN(TRIM(C4))=0</formula>
    </cfRule>
  </conditionalFormatting>
  <conditionalFormatting sqref="D1:W1">
    <cfRule type="containsBlanks" dxfId="2428" priority="20">
      <formula>LEN(TRIM(D1))=0</formula>
    </cfRule>
  </conditionalFormatting>
  <conditionalFormatting sqref="C1">
    <cfRule type="containsBlanks" dxfId="2427" priority="19">
      <formula>LEN(TRIM(C1))=0</formula>
    </cfRule>
  </conditionalFormatting>
  <conditionalFormatting sqref="C2">
    <cfRule type="containsBlanks" dxfId="2426" priority="18">
      <formula>LEN(TRIM(C2))=0</formula>
    </cfRule>
  </conditionalFormatting>
  <conditionalFormatting sqref="D3:W3">
    <cfRule type="containsBlanks" dxfId="2425" priority="17">
      <formula>LEN(TRIM(D3))=0</formula>
    </cfRule>
  </conditionalFormatting>
  <conditionalFormatting sqref="C3">
    <cfRule type="containsBlanks" dxfId="2424" priority="16">
      <formula>LEN(TRIM(C3))=0</formula>
    </cfRule>
  </conditionalFormatting>
  <conditionalFormatting sqref="A10:W21 C1:W9">
    <cfRule type="cellIs" dxfId="2423" priority="14" operator="equal">
      <formula>0</formula>
    </cfRule>
    <cfRule type="containsBlanks" dxfId="2422" priority="15">
      <formula>LEN(TRIM(A1))=0</formula>
    </cfRule>
  </conditionalFormatting>
  <conditionalFormatting sqref="A9:B9">
    <cfRule type="cellIs" dxfId="2421" priority="12" operator="equal">
      <formula>0</formula>
    </cfRule>
    <cfRule type="containsBlanks" dxfId="2420" priority="13">
      <formula>LEN(TRIM(A9))=0</formula>
    </cfRule>
  </conditionalFormatting>
  <conditionalFormatting sqref="A8:B8">
    <cfRule type="cellIs" dxfId="2419" priority="10" operator="equal">
      <formula>0</formula>
    </cfRule>
    <cfRule type="containsBlanks" dxfId="2418" priority="11">
      <formula>LEN(TRIM(A8))=0</formula>
    </cfRule>
  </conditionalFormatting>
  <conditionalFormatting sqref="A1:B1">
    <cfRule type="containsBlanks" dxfId="2417" priority="9">
      <formula>LEN(TRIM(A1))=0</formula>
    </cfRule>
  </conditionalFormatting>
  <conditionalFormatting sqref="A1:B1">
    <cfRule type="cellIs" dxfId="2416" priority="7" operator="equal">
      <formula>0</formula>
    </cfRule>
    <cfRule type="containsBlanks" dxfId="2415" priority="8">
      <formula>LEN(TRIM(A1))=0</formula>
    </cfRule>
  </conditionalFormatting>
  <conditionalFormatting sqref="A7:B7">
    <cfRule type="cellIs" dxfId="2414" priority="5" operator="equal">
      <formula>0</formula>
    </cfRule>
    <cfRule type="containsBlanks" dxfId="2413" priority="6">
      <formula>LEN(TRIM(A7))=0</formula>
    </cfRule>
  </conditionalFormatting>
  <conditionalFormatting sqref="A2:B2">
    <cfRule type="containsBlanks" dxfId="2412" priority="4">
      <formula>LEN(TRIM(A2))=0</formula>
    </cfRule>
  </conditionalFormatting>
  <conditionalFormatting sqref="A3:B3">
    <cfRule type="containsBlanks" dxfId="2411" priority="3">
      <formula>LEN(TRIM(A3))=0</formula>
    </cfRule>
  </conditionalFormatting>
  <conditionalFormatting sqref="A2:B6">
    <cfRule type="cellIs" dxfId="2410" priority="1" operator="equal">
      <formula>0</formula>
    </cfRule>
    <cfRule type="containsBlanks" dxfId="2409" priority="2">
      <formula>LEN(TRIM(A2))=0</formula>
    </cfRule>
  </conditionalFormatting>
  <dataValidations count="1">
    <dataValidation type="list" allowBlank="1" showInputMessage="1" showErrorMessage="1" sqref="B9:B21 A4:A21" xr:uid="{DAE4188F-22C6-49A1-A8A3-351B1161A21E}">
      <formula1>CID</formula1>
    </dataValidation>
  </dataValidations>
  <pageMargins left="0.75" right="0.75" top="1" bottom="1" header="0.5" footer="0.5"/>
  <pageSetup paperSize="9"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48493-2ACD-431C-BB9E-029E68C62E1A}">
  <sheetPr codeName="Hoja22"/>
  <dimension ref="A1:W25"/>
  <sheetViews>
    <sheetView workbookViewId="0">
      <selection activeCell="K29" sqref="K29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136</v>
      </c>
      <c r="B2" s="7" t="s">
        <v>131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4.7999999999999996E-3</v>
      </c>
      <c r="L2" s="8">
        <f t="shared" si="0"/>
        <v>0.22089999999999999</v>
      </c>
      <c r="M2" s="8">
        <f t="shared" si="0"/>
        <v>2.0499999999999997E-2</v>
      </c>
      <c r="N2" s="8">
        <f t="shared" si="0"/>
        <v>9.7750000000000004E-2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0.11379999999999998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675</v>
      </c>
      <c r="C4" s="9">
        <f>IF(Tabla217[[#This Row],[CANTIDAD]]="",0%,Tabla217[[#This Row],[CANTIDAD]]/10)</f>
        <v>67.5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75</v>
      </c>
      <c r="C5" s="9">
        <f>IF(Tabla217[[#This Row],[CANTIDAD]]="",0%,Tabla217[[#This Row],[CANTIDAD]]/10)</f>
        <v>7.5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40</v>
      </c>
      <c r="B6" s="9">
        <v>50</v>
      </c>
      <c r="C6" s="9">
        <f>IF(Tabla217[[#This Row],[CANTIDAD]]="",0%,Tabla217[[#This Row],[CANTIDAD]]/10)</f>
        <v>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0.25</v>
      </c>
      <c r="N6" s="10" cm="1">
        <f t="array" ref="N6">IF($A6="",0%,(_xlfn.XLOOKUP($A6,Tabla1[[#All],[ID]],Tabla1[[#All],[S]])))</f>
        <v>0.2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138</v>
      </c>
      <c r="B7" s="9">
        <v>200</v>
      </c>
      <c r="C7" s="9">
        <f>IF(Tabla217[[#This Row],[CANTIDAD]]="",0%,Tabla217[[#This Row],[CANTIDAD]]/10)</f>
        <v>20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2.4E-2</v>
      </c>
      <c r="L7" s="10" cm="1">
        <f t="array" ref="L7">IF($A7="",0%,(_xlfn.XLOOKUP($A7,Tabla1[[#All],[ID]],Tabla1[[#All],[CaO]])))</f>
        <v>6.2E-2</v>
      </c>
      <c r="M7" s="10" cm="1">
        <f t="array" ref="M7">IF($A7="",0%,(_xlfn.XLOOKUP($A7,Tabla1[[#All],[ID]],Tabla1[[#All],[MgO]])))</f>
        <v>0.04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0.56899999999999995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IF(Tabla217[[#This Row],[CANTIDAD]]="",0%,Tabla217[[#This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IF(Tabla217[[#This Row],[CANTIDAD]]="",0%,Tabla217[[#This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IF(Tabla217[[#This Row],[CANTIDAD]]="",0%,Tabla217[[#This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IF(Tabla217[[#This Row],[CANTIDAD]]="",0%,Tabla217[[#This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IF(Tabla217[[#This Row],[CANTIDAD]]="",0%,Tabla217[[#This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IF(Tabla217[[#This Row],[CANTIDAD]]="",0%,Tabla217[[#This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IF(Tabla217[[#This Row],[CANTIDAD]]="",0%,Tabla217[[#This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IF(Tabla217[[#This Row],[CANTIDAD]]="",0%,Tabla217[[#This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IF(Tabla217[[#This Row],[CANTIDAD]]="",0%,Tabla217[[#This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IF(Tabla217[[#This Row],[CANTIDAD]]="",0%,Tabla217[[#This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IF(Tabla217[[#This Row],[CANTIDAD]]="",0%,Tabla217[[#This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IF(Tabla217[[#This Row],[CANTIDAD]]="",0%,Tabla217[[#This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IF(Tabla217[[#This Row],[CANTIDAD]]="",0%,Tabla217[[#This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IF(Tabla217[[#This Row],[CANTIDAD]]="",0%,Tabla217[[#This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408" priority="24">
      <formula>LEN(TRIM(D2))=0</formula>
    </cfRule>
  </conditionalFormatting>
  <conditionalFormatting sqref="D4:W21 D2:W2">
    <cfRule type="cellIs" dxfId="2407" priority="23" operator="equal">
      <formula>0</formula>
    </cfRule>
  </conditionalFormatting>
  <conditionalFormatting sqref="C4:C21">
    <cfRule type="cellIs" dxfId="2406" priority="21" operator="equal">
      <formula>0</formula>
    </cfRule>
    <cfRule type="containsBlanks" dxfId="2405" priority="22">
      <formula>LEN(TRIM(C4))=0</formula>
    </cfRule>
  </conditionalFormatting>
  <conditionalFormatting sqref="D1:W1">
    <cfRule type="containsBlanks" dxfId="2404" priority="20">
      <formula>LEN(TRIM(D1))=0</formula>
    </cfRule>
  </conditionalFormatting>
  <conditionalFormatting sqref="C1">
    <cfRule type="containsBlanks" dxfId="2403" priority="19">
      <formula>LEN(TRIM(C1))=0</formula>
    </cfRule>
  </conditionalFormatting>
  <conditionalFormatting sqref="C2">
    <cfRule type="containsBlanks" dxfId="2402" priority="18">
      <formula>LEN(TRIM(C2))=0</formula>
    </cfRule>
  </conditionalFormatting>
  <conditionalFormatting sqref="D3:W3">
    <cfRule type="containsBlanks" dxfId="2401" priority="17">
      <formula>LEN(TRIM(D3))=0</formula>
    </cfRule>
  </conditionalFormatting>
  <conditionalFormatting sqref="C3">
    <cfRule type="containsBlanks" dxfId="2400" priority="16">
      <formula>LEN(TRIM(C3))=0</formula>
    </cfRule>
  </conditionalFormatting>
  <conditionalFormatting sqref="A10:W21 C1:W9">
    <cfRule type="cellIs" dxfId="2399" priority="14" operator="equal">
      <formula>0</formula>
    </cfRule>
    <cfRule type="containsBlanks" dxfId="2398" priority="15">
      <formula>LEN(TRIM(A1))=0</formula>
    </cfRule>
  </conditionalFormatting>
  <conditionalFormatting sqref="A9:B9">
    <cfRule type="cellIs" dxfId="2397" priority="12" operator="equal">
      <formula>0</formula>
    </cfRule>
    <cfRule type="containsBlanks" dxfId="2396" priority="13">
      <formula>LEN(TRIM(A9))=0</formula>
    </cfRule>
  </conditionalFormatting>
  <conditionalFormatting sqref="A8:B8">
    <cfRule type="cellIs" dxfId="2395" priority="10" operator="equal">
      <formula>0</formula>
    </cfRule>
    <cfRule type="containsBlanks" dxfId="2394" priority="11">
      <formula>LEN(TRIM(A8))=0</formula>
    </cfRule>
  </conditionalFormatting>
  <conditionalFormatting sqref="A1:B1">
    <cfRule type="containsBlanks" dxfId="2393" priority="9">
      <formula>LEN(TRIM(A1))=0</formula>
    </cfRule>
  </conditionalFormatting>
  <conditionalFormatting sqref="A1:B1">
    <cfRule type="cellIs" dxfId="2392" priority="7" operator="equal">
      <formula>0</formula>
    </cfRule>
    <cfRule type="containsBlanks" dxfId="2391" priority="8">
      <formula>LEN(TRIM(A1))=0</formula>
    </cfRule>
  </conditionalFormatting>
  <conditionalFormatting sqref="A7:B7">
    <cfRule type="cellIs" dxfId="2390" priority="5" operator="equal">
      <formula>0</formula>
    </cfRule>
    <cfRule type="containsBlanks" dxfId="2389" priority="6">
      <formula>LEN(TRIM(A7))=0</formula>
    </cfRule>
  </conditionalFormatting>
  <conditionalFormatting sqref="A2:B2">
    <cfRule type="containsBlanks" dxfId="2388" priority="4">
      <formula>LEN(TRIM(A2))=0</formula>
    </cfRule>
  </conditionalFormatting>
  <conditionalFormatting sqref="A3:B3">
    <cfRule type="containsBlanks" dxfId="2387" priority="3">
      <formula>LEN(TRIM(A3))=0</formula>
    </cfRule>
  </conditionalFormatting>
  <conditionalFormatting sqref="A2:B6">
    <cfRule type="cellIs" dxfId="2386" priority="1" operator="equal">
      <formula>0</formula>
    </cfRule>
    <cfRule type="containsBlanks" dxfId="2385" priority="2">
      <formula>LEN(TRIM(A2))=0</formula>
    </cfRule>
  </conditionalFormatting>
  <dataValidations count="1">
    <dataValidation type="list" allowBlank="1" showInputMessage="1" showErrorMessage="1" sqref="B9:B21 A4:A21" xr:uid="{87E8DA4A-BA1D-48FD-9443-30F46945FE5A}">
      <formula1>CID</formula1>
    </dataValidation>
  </dataValidations>
  <pageMargins left="0.75" right="0.75" top="1" bottom="1" header="0.5" footer="0.5"/>
  <pageSetup paperSize="9"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C00000"/>
  </sheetPr>
  <dimension ref="A5:X36"/>
  <sheetViews>
    <sheetView zoomScaleNormal="100" workbookViewId="0">
      <pane xSplit="2" topLeftCell="C1" activePane="topRight" state="frozen"/>
      <selection pane="topRight" activeCell="J9" sqref="J9"/>
    </sheetView>
  </sheetViews>
  <sheetFormatPr baseColWidth="10" defaultColWidth="9.140625" defaultRowHeight="15" x14ac:dyDescent="0.25"/>
  <cols>
    <col min="2" max="2" width="26.140625" customWidth="1"/>
    <col min="3" max="3" width="19" bestFit="1" customWidth="1"/>
    <col min="4" max="4" width="13.28515625" bestFit="1" customWidth="1"/>
    <col min="5" max="5" width="7.28515625" customWidth="1"/>
    <col min="6" max="6" width="7.5703125" bestFit="1" customWidth="1"/>
    <col min="7" max="7" width="8.85546875" customWidth="1"/>
    <col min="8" max="8" width="9.7109375" customWidth="1"/>
    <col min="9" max="9" width="11.85546875" customWidth="1"/>
    <col min="10" max="10" width="10.7109375" bestFit="1" customWidth="1"/>
    <col min="11" max="11" width="7.7109375" bestFit="1" customWidth="1"/>
    <col min="12" max="12" width="9.42578125" bestFit="1" customWidth="1"/>
    <col min="13" max="13" width="10.28515625" bestFit="1" customWidth="1"/>
    <col min="14" max="14" width="10.85546875" bestFit="1" customWidth="1"/>
    <col min="15" max="15" width="7.7109375" bestFit="1" customWidth="1"/>
    <col min="16" max="16" width="7.28515625" bestFit="1" customWidth="1"/>
    <col min="17" max="17" width="8.5703125" bestFit="1" customWidth="1"/>
    <col min="18" max="18" width="8.7109375" bestFit="1" customWidth="1"/>
    <col min="19" max="19" width="8.28515625" bestFit="1" customWidth="1"/>
    <col min="20" max="20" width="9.28515625" bestFit="1" customWidth="1"/>
    <col min="22" max="22" width="10.7109375" bestFit="1" customWidth="1"/>
    <col min="23" max="23" width="8.5703125" bestFit="1" customWidth="1"/>
    <col min="24" max="24" width="8.85546875" bestFit="1" customWidth="1"/>
  </cols>
  <sheetData>
    <row r="5" spans="1:24" ht="19.5" x14ac:dyDescent="0.25">
      <c r="A5" s="15" t="s">
        <v>284</v>
      </c>
      <c r="B5" s="15" t="s">
        <v>44</v>
      </c>
      <c r="C5" s="15" t="s">
        <v>23</v>
      </c>
      <c r="D5" s="15" t="s">
        <v>45</v>
      </c>
      <c r="E5" s="15" t="s">
        <v>3</v>
      </c>
      <c r="F5" s="15" t="s">
        <v>4</v>
      </c>
      <c r="G5" s="15" t="s">
        <v>5</v>
      </c>
      <c r="H5" s="15" t="s">
        <v>6</v>
      </c>
      <c r="I5" s="15" t="s">
        <v>7</v>
      </c>
      <c r="J5" s="15" t="s">
        <v>8</v>
      </c>
      <c r="K5" s="15" t="s">
        <v>9</v>
      </c>
      <c r="L5" s="15" t="s">
        <v>10</v>
      </c>
      <c r="M5" s="15" t="s">
        <v>11</v>
      </c>
      <c r="N5" s="15" t="s">
        <v>12</v>
      </c>
      <c r="O5" s="15" t="s">
        <v>13</v>
      </c>
      <c r="P5" s="15" t="s">
        <v>14</v>
      </c>
      <c r="Q5" s="15" t="s">
        <v>15</v>
      </c>
      <c r="R5" s="15" t="s">
        <v>16</v>
      </c>
      <c r="S5" s="15" t="s">
        <v>17</v>
      </c>
      <c r="T5" s="15" t="s">
        <v>18</v>
      </c>
      <c r="U5" s="15" t="s">
        <v>19</v>
      </c>
      <c r="V5" s="15" t="s">
        <v>20</v>
      </c>
      <c r="W5" s="15" t="s">
        <v>21</v>
      </c>
      <c r="X5" s="15" t="s">
        <v>22</v>
      </c>
    </row>
    <row r="6" spans="1:24" ht="19.5" x14ac:dyDescent="0.25">
      <c r="B6" s="7">
        <v>65060225</v>
      </c>
      <c r="C6" s="32" t="s">
        <v>283</v>
      </c>
      <c r="D6" s="7">
        <v>10000</v>
      </c>
      <c r="E6" s="8">
        <f>($D21*E21+$D22*E22+$D23*E23+$D24*E24+$D25*E25+$D26*E26+$D27*E27+$D28*E28+$D29*E29)/100</f>
        <v>0</v>
      </c>
      <c r="F6" s="8">
        <f>($D21*F21+$D22*F22+$D23*F23+$D24*F24+$D25*F25+$D26*F26+$D27*F27+$D28*F28+$D29*F29)/100</f>
        <v>0</v>
      </c>
      <c r="G6" s="8">
        <f>($D21*G21+$D22*G22+$D23*G23+$D24*G24+$D25*G25+$D26*G26+$D27*G27+$D28*G28+$D29*G29)/100</f>
        <v>0</v>
      </c>
      <c r="H6" s="8">
        <f>($D21*H21+$D22*H22+$D23*H23+$D24*H24+$D25*H25+$D26*H26+$D27*H27+$D28*H28+$D29*H29)/100</f>
        <v>0</v>
      </c>
      <c r="I6" s="8">
        <f>($D21*I21+$D22*I22+$D23*I23+$D24*I24+$D25*I25+$D26*I26+$D27*I27+$D28*I28+$D29*I29)/100</f>
        <v>0</v>
      </c>
      <c r="J6" s="8">
        <f>($D21*J21+$D22*J22+$D23*J23+$D24*J24+$D25*J25+$D26*J26+$D27*J27+$D28*J28+$D29*J29)/100</f>
        <v>0</v>
      </c>
      <c r="K6" s="8">
        <f>($D21*K21+$D22*K22+$D23*K23+$D24*K24+$D25*K25+$D26*K26+$D27*K27+$D28*K28+$D29*K29)/100</f>
        <v>0</v>
      </c>
      <c r="L6" s="8">
        <f>($D21*L21+$D22*L22+$D23*L23+$D24*L24+$D25*L25+$D26*L26+$D27*L27+$D28*L28+$D29*L29)/100</f>
        <v>0</v>
      </c>
      <c r="M6" s="8">
        <f>($D21*M21+$D22*M22+$D23*M23+$D24*M24+$D25*M25+$D26*M26+$D27*M27+$D28*M28+$D29*M29)/100</f>
        <v>0.183</v>
      </c>
      <c r="N6" s="8">
        <f>($D21*N21+$D22*N22+$D23*N23+$D24*N24+$D25*N25+$D26*N26+$D27*N27+$D28*N28+$D29*N29)/100</f>
        <v>0.18299999999999997</v>
      </c>
      <c r="O6" s="8">
        <f>($D21*O21+$D22*O22+$D23*O23+$D24*O24+$D25*O25+$D26*O26+$D27*O27+$D28*O28+$D29*O29)/100</f>
        <v>3.95E-2</v>
      </c>
      <c r="P6" s="8">
        <f>($D21*P21+$D22*P22+$D23*P23+$D24*P24+$D25*P25+$D26*P26+$D27*P27+$D28*P28+$D29*P29)/100</f>
        <v>0</v>
      </c>
      <c r="Q6" s="8">
        <f>($D21*Q21+$D22*Q22+$D23*Q23+$D24*Q24+$D25*Q25+$D26*Q26+$D27*Q27+$D28*Q28+$D29*Q29)/100</f>
        <v>0</v>
      </c>
      <c r="R6" s="8">
        <f>($D21*R21+$D22*R22+$D23*R23+$D24*R24+$D25*R25+$D26*R26+$D27*R27+$D28*R28+$D29*R29)/100</f>
        <v>0</v>
      </c>
      <c r="S6" s="8">
        <f>($D21*S21+$D22*S22+$D23*S23+$D24*S24+$D25*S25+$D26*S26+$D27*S27+$D28*S28+$D29*S29)/100</f>
        <v>0</v>
      </c>
      <c r="T6" s="8">
        <f>($D21*T21+$D22*T22+$D23*T23+$D24*T24+$D25*T25+$D26*T26+$D27*T27+$D28*T28+$D29*T29)/100</f>
        <v>0</v>
      </c>
      <c r="U6" s="8">
        <f>($D21*U21+$D22*U22+$D23*U23+$D24*U24+$D25*U25+$D26*U26+$D27*U27+$D28*U28+$D29*U29)/100</f>
        <v>0</v>
      </c>
      <c r="V6" s="8">
        <f>($D21*V21+$D22*V22+$D23*V23+$D24*V24+$D25*V25+$D26*V26+$D27*V27+$D28*V28+$D29*V29)/100</f>
        <v>0.15839999999999999</v>
      </c>
      <c r="W6" s="8">
        <f>($D21*W21+$D22*W22+$D23*W23+$D24*W24+$D25*W25+$D26*W26+$D27*W27+$D28*W28+$D29*W29)/100</f>
        <v>0</v>
      </c>
      <c r="X6" s="8">
        <f>($D21*X21+$D22*X22+$D23*X23+$D24*X24+$D25*X25+$D26*X26+$D27*X27+$D28*X28+$D29*X29)/100</f>
        <v>0</v>
      </c>
    </row>
    <row r="8" spans="1:24" ht="20.25" x14ac:dyDescent="0.25">
      <c r="B8" s="47" t="s">
        <v>286</v>
      </c>
      <c r="C8" s="48"/>
      <c r="D8" s="48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</row>
    <row r="9" spans="1:24" x14ac:dyDescent="0.25">
      <c r="B9" s="47" t="s">
        <v>287</v>
      </c>
      <c r="C9" s="48"/>
      <c r="D9" s="48"/>
      <c r="E9" s="49"/>
      <c r="F9" s="50" t="str">
        <f>IF(F6=0,"",((-0.0005*100*100*F$6*F$6+0.0413*100*F$6+0.6533)/100))</f>
        <v/>
      </c>
      <c r="G9" s="50"/>
      <c r="H9" s="50"/>
      <c r="I9" s="50"/>
      <c r="J9" s="50"/>
      <c r="K9" s="50" t="str">
        <f>IF(K6=0,"",((-0.0005*100*100*K$6*K$6+0.0413*100*K$6+0.6533)/100))</f>
        <v/>
      </c>
      <c r="L9" s="51" t="str">
        <f>IF(L6=0,"",((-0.0007*10000*L$6*L$6+0.0769*100*L$6+0.3941)/100))</f>
        <v/>
      </c>
      <c r="M9" s="49">
        <f>M10</f>
        <v>2.3414999999999998E-2</v>
      </c>
      <c r="N9" s="49">
        <f t="shared" ref="N9:O9" si="0">N10</f>
        <v>2.7874999999999997E-2</v>
      </c>
      <c r="O9" s="49">
        <f t="shared" si="0"/>
        <v>5.9624999999999991E-3</v>
      </c>
      <c r="P9" s="49"/>
      <c r="Q9" s="49"/>
      <c r="R9" s="49"/>
      <c r="S9" s="49"/>
      <c r="T9" s="49"/>
      <c r="U9" s="49"/>
      <c r="V9" s="49"/>
      <c r="W9" s="49"/>
      <c r="X9" s="49"/>
    </row>
    <row r="10" spans="1:24" ht="17.25" x14ac:dyDescent="0.25">
      <c r="B10" s="52" t="s">
        <v>288</v>
      </c>
      <c r="C10" s="48"/>
      <c r="D10" s="48"/>
      <c r="E10" s="50"/>
      <c r="F10" s="50" t="str">
        <f>IF(F6=0,"",IF(OR(F6&lt;4.001%,F6&gt;32.001%),"SI","NO"))</f>
        <v/>
      </c>
      <c r="G10" s="49"/>
      <c r="H10" s="49"/>
      <c r="I10" s="49"/>
      <c r="J10" s="49"/>
      <c r="K10" s="50" t="str">
        <f>IF(K6=0,"",IF(OR(K6&lt;4.001%,K6&gt;32.001%),"SI","NO"))</f>
        <v/>
      </c>
      <c r="L10" s="50" t="str">
        <f>IF(L6=0,"",IF(OR(L6&lt;4.001%,L6&gt;32.001%),"SI","NO"))</f>
        <v/>
      </c>
      <c r="M10" s="50">
        <f>IF(M6=0,"",((0.42+0.105*100*M$6)/100))</f>
        <v>2.3414999999999998E-2</v>
      </c>
      <c r="N10" s="50">
        <f>IF(N6=0,"",((0.5+0.125*100*N$6)/100))</f>
        <v>2.7874999999999997E-2</v>
      </c>
      <c r="O10" s="50">
        <f>IF(O6=0,"",((0.3+0.075*100*O$6)/100))</f>
        <v>5.9624999999999991E-3</v>
      </c>
      <c r="P10" s="50" t="str">
        <f>IF(P6=0,"",((0.005+0.25*100*P$6)/100))</f>
        <v/>
      </c>
      <c r="Q10" s="50" t="str">
        <f>IF(Q6=0,"",((0.000125+0.375*100*Q$6)/100))</f>
        <v/>
      </c>
      <c r="R10" s="50" t="str">
        <f>IF(R6=0,"",((0.015+0.3*100*R$6)/100))</f>
        <v/>
      </c>
      <c r="S10" s="50" t="str">
        <f>IF(S6=0,"",((0.015+0.3*100*S$6)/100))</f>
        <v/>
      </c>
      <c r="T10" s="50" t="str">
        <f>IF(T6=0,"",((0.015+0.3*100*T$6)/100))</f>
        <v/>
      </c>
      <c r="U10" s="50" t="str">
        <f>IF(U6=0,"",((0.000125+0.375*100*U$6)/100))</f>
        <v/>
      </c>
      <c r="V10" s="50"/>
      <c r="W10" s="50" t="str">
        <f>IF(W6=0,"",((0.015+0.3*100*W$6)/100))</f>
        <v/>
      </c>
      <c r="X10" s="50" t="str">
        <f>IF(X6=0,"",((0.015+0.3*100*X$6)/100))</f>
        <v/>
      </c>
    </row>
    <row r="11" spans="1:24" ht="17.25" x14ac:dyDescent="0.25">
      <c r="B11" s="52" t="s">
        <v>289</v>
      </c>
      <c r="C11" s="48"/>
      <c r="D11" s="48"/>
      <c r="E11" s="47"/>
      <c r="F11" s="49"/>
      <c r="G11" s="49"/>
      <c r="H11" s="49"/>
      <c r="I11" s="49"/>
      <c r="J11" s="49"/>
      <c r="K11" s="49"/>
      <c r="L11" s="49"/>
      <c r="M11" s="47" t="str">
        <f>IF(M6=0,"",IF(OR(M10&gt;M6/2,M10&gt;1.501%),"SI","NO"))</f>
        <v>SI</v>
      </c>
      <c r="N11" s="47" t="str">
        <f>IF(N6=0,"",IF(OR(N10&gt;N6/2,N10&gt;1.501%),"SI","NO"))</f>
        <v>SI</v>
      </c>
      <c r="O11" s="47" t="str">
        <f>IF(O6=0,"",IF(OR(O10&gt;O6/2,O10&gt;1.501%),"SI","NO"))</f>
        <v>NO</v>
      </c>
      <c r="P11" s="47" t="str">
        <f>IF(P6=0,"",IF(OR(P10&gt;P6/2,P10&gt;1.501%),"SI","NO"))</f>
        <v/>
      </c>
      <c r="Q11" s="47" t="str">
        <f>IF(Q6=0,"",IF(OR(Q10&gt;Q6/2,Q10&gt;1.501%),"SI","NO"))</f>
        <v/>
      </c>
      <c r="R11" s="47" t="str">
        <f>IF(R6=0,"",IF(OR(R10&gt;R6/2,R10&gt;1.501%),"SI","NO"))</f>
        <v/>
      </c>
      <c r="S11" s="47" t="str">
        <f>IF(S6=0,"",IF(OR(S10&gt;S6/2,S10&gt;1.501%),"SI","NO"))</f>
        <v/>
      </c>
      <c r="T11" s="47" t="str">
        <f>IF(T6=0,"",IF(OR(T10&gt;T6/2,T10&gt;1.501%),"SI","NO"))</f>
        <v/>
      </c>
      <c r="U11" s="47" t="str">
        <f>IF(U6=0,"",IF(OR(U10&gt;U6/2,U10&gt;1.501%),"SI","NO"))</f>
        <v/>
      </c>
      <c r="V11" s="47"/>
      <c r="W11" s="47" t="str">
        <f>IF(W6=0,"",IF(OR(W10&gt;W6/2,W10&gt;1.501%),"SI","NO"))</f>
        <v/>
      </c>
      <c r="X11" s="47" t="str">
        <f>IF(X6=0,"",IF(OR(X10&gt;X6/2,X10&gt;1.501%),"SI","NO"))</f>
        <v/>
      </c>
    </row>
    <row r="12" spans="1:24" x14ac:dyDescent="0.25">
      <c r="B12" s="47" t="s">
        <v>290</v>
      </c>
      <c r="C12" s="48"/>
      <c r="D12" s="48"/>
      <c r="E12" s="53"/>
      <c r="F12" s="50" t="str">
        <f>IF(F6=0,"",IF(F10="NO",F9,IF(F6&lt;4%,0.81%,1.46%)))</f>
        <v/>
      </c>
      <c r="G12" s="53"/>
      <c r="H12" s="53"/>
      <c r="I12" s="53"/>
      <c r="J12" s="53"/>
      <c r="K12" s="53" t="str">
        <f>IF(K6=0,"",IF(K10="NO",K9,IF(K6&lt;4%,0.81%,1.46%)))</f>
        <v/>
      </c>
      <c r="L12" s="53" t="str">
        <f>IF(L6=0,"",IF(L10="NO",L9,IF(L6&lt;4%,0.69%,2.14%)))</f>
        <v/>
      </c>
      <c r="M12" s="53">
        <f>IF(M6=0,"",IF(M11="NO",M10,1.5%))</f>
        <v>1.4999999999999999E-2</v>
      </c>
      <c r="N12" s="53">
        <f>IF(N6=0,"",IF(N11="NO",N10,1.5%))</f>
        <v>1.4999999999999999E-2</v>
      </c>
      <c r="O12" s="53">
        <f>IF(O6=0,"",IF(O11="NO",O10,1.5%))</f>
        <v>5.9624999999999991E-3</v>
      </c>
      <c r="P12" s="53" t="str">
        <f>IF(P6=0,"",IF(P10="NO",P9,1.5%))</f>
        <v/>
      </c>
      <c r="Q12" s="53" t="str">
        <f>IF(Q6=0,"",IF(Q10="NO",Q9,1.5%))</f>
        <v/>
      </c>
      <c r="R12" s="53" t="str">
        <f>IF(R6=0,"",IF(R10="NO",R9,1.5%))</f>
        <v/>
      </c>
      <c r="S12" s="53" t="str">
        <f>IF(S6=0,"",IF(S10="NO",S9,1.5%))</f>
        <v/>
      </c>
      <c r="T12" s="53" t="str">
        <f>IF(T6=0,"",IF(T10="NO",T9,1.5%))</f>
        <v/>
      </c>
      <c r="U12" s="53" t="str">
        <f>IF(U6=0,"",IF(U10="NO",U9,1.5%))</f>
        <v/>
      </c>
      <c r="V12" s="53"/>
      <c r="W12" s="53" t="str">
        <f>IF(W6=0,"",IF(W10="NO",W9,1.5%))</f>
        <v/>
      </c>
      <c r="X12" s="53" t="str">
        <f>IF(X6=0,"",IF(X10="NO",X9,1.5%))</f>
        <v/>
      </c>
    </row>
    <row r="15" spans="1:24" x14ac:dyDescent="0.25">
      <c r="B15" s="47" t="s">
        <v>291</v>
      </c>
      <c r="C15" s="48"/>
      <c r="D15" s="48"/>
      <c r="E15" s="50" t="str">
        <f>IF(E6=0,"",E16-E9)</f>
        <v/>
      </c>
      <c r="F15" s="50" t="str">
        <f>IF(F6=0,"",F16-F9)</f>
        <v/>
      </c>
      <c r="G15" s="50" t="str">
        <f>IF(G6=0,"",G16-G9)</f>
        <v/>
      </c>
      <c r="H15" s="50" t="str">
        <f>IF(H6=0,"",H16-H9)</f>
        <v/>
      </c>
      <c r="I15" s="50" t="str">
        <f>IF(I6=0,"",I16-I9)</f>
        <v/>
      </c>
      <c r="J15" s="50" t="str">
        <f>IF(J6=0,"",J16-J9)</f>
        <v/>
      </c>
      <c r="K15" s="50" t="str">
        <f>IF(K6=0,"",K16-K9)</f>
        <v/>
      </c>
      <c r="L15" s="50" t="str">
        <f>IF(L6=0,"",L16-L9)</f>
        <v/>
      </c>
      <c r="M15" s="50">
        <f>IF(M6=0,"",M16-M10)</f>
        <v>0.159585</v>
      </c>
      <c r="N15" s="50">
        <f>IF(N6=0,"",N16-N10)</f>
        <v>0.15512499999999996</v>
      </c>
      <c r="O15" s="50">
        <f>IF(O6=0,"",O16-O10)</f>
        <v>3.3537499999999998E-2</v>
      </c>
      <c r="P15" s="50" t="str">
        <f>IF(P6=0,"",P16-P10)</f>
        <v/>
      </c>
      <c r="Q15" s="50" t="str">
        <f>IF(Q6=0,"",Q16-Q10)</f>
        <v/>
      </c>
      <c r="R15" s="50" t="str">
        <f>IF(R6=0,"",R16-R10)</f>
        <v/>
      </c>
      <c r="S15" s="50" t="str">
        <f>IF(S6=0,"",S16-S10)</f>
        <v/>
      </c>
      <c r="T15" s="50" t="str">
        <f>IF(T6=0,"",T16-T10)</f>
        <v/>
      </c>
      <c r="U15" s="50" t="str">
        <f>IF(U6=0,"",U16-U10)</f>
        <v/>
      </c>
      <c r="V15" s="50"/>
      <c r="W15" s="50" t="str">
        <f>IF(W6=0,"",W16-W10)</f>
        <v/>
      </c>
      <c r="X15" s="50" t="str">
        <f>IF(X6=0,"",X16-X10)</f>
        <v/>
      </c>
    </row>
    <row r="16" spans="1:24" x14ac:dyDescent="0.25">
      <c r="B16" s="47"/>
      <c r="C16" s="48"/>
      <c r="D16" s="48"/>
      <c r="E16" s="50">
        <f>E6</f>
        <v>0</v>
      </c>
      <c r="F16" s="50">
        <f>F6</f>
        <v>0</v>
      </c>
      <c r="G16" s="50">
        <f>G6</f>
        <v>0</v>
      </c>
      <c r="H16" s="50">
        <f>H6</f>
        <v>0</v>
      </c>
      <c r="I16" s="50">
        <f>I6</f>
        <v>0</v>
      </c>
      <c r="J16" s="50">
        <f>J6</f>
        <v>0</v>
      </c>
      <c r="K16" s="50">
        <f>K6</f>
        <v>0</v>
      </c>
      <c r="L16" s="50">
        <f>L6</f>
        <v>0</v>
      </c>
      <c r="M16" s="50">
        <f>M6</f>
        <v>0.183</v>
      </c>
      <c r="N16" s="50">
        <f>N6</f>
        <v>0.18299999999999997</v>
      </c>
      <c r="O16" s="50">
        <f>O6</f>
        <v>3.95E-2</v>
      </c>
      <c r="P16" s="50">
        <f t="shared" ref="P16:X16" si="1">P6</f>
        <v>0</v>
      </c>
      <c r="Q16" s="50">
        <f t="shared" si="1"/>
        <v>0</v>
      </c>
      <c r="R16" s="50">
        <f t="shared" si="1"/>
        <v>0</v>
      </c>
      <c r="S16" s="50">
        <f t="shared" si="1"/>
        <v>0</v>
      </c>
      <c r="T16" s="50">
        <f t="shared" si="1"/>
        <v>0</v>
      </c>
      <c r="U16" s="50">
        <f t="shared" si="1"/>
        <v>0</v>
      </c>
      <c r="V16" s="50">
        <f t="shared" si="1"/>
        <v>0.15839999999999999</v>
      </c>
      <c r="W16" s="50">
        <f t="shared" si="1"/>
        <v>0</v>
      </c>
      <c r="X16" s="50">
        <f t="shared" si="1"/>
        <v>0</v>
      </c>
    </row>
    <row r="17" spans="1:24" x14ac:dyDescent="0.25">
      <c r="B17" s="47" t="s">
        <v>292</v>
      </c>
      <c r="C17" s="48"/>
      <c r="D17" s="48"/>
      <c r="E17" s="50" t="str">
        <f t="shared" ref="E17:K17" si="2">IF(E6=0,"",E16+E9)</f>
        <v/>
      </c>
      <c r="F17" s="50" t="str">
        <f t="shared" si="2"/>
        <v/>
      </c>
      <c r="G17" s="50" t="str">
        <f t="shared" si="2"/>
        <v/>
      </c>
      <c r="H17" s="50" t="str">
        <f t="shared" si="2"/>
        <v/>
      </c>
      <c r="I17" s="50" t="str">
        <f t="shared" si="2"/>
        <v/>
      </c>
      <c r="J17" s="50" t="str">
        <f t="shared" si="2"/>
        <v/>
      </c>
      <c r="K17" s="50" t="str">
        <f t="shared" si="2"/>
        <v/>
      </c>
      <c r="L17" s="50" t="str">
        <f>IF(L6=0,"",L16+L9)</f>
        <v/>
      </c>
      <c r="M17" s="50">
        <f>IF(M6=0,"",M16+M10)</f>
        <v>0.20641499999999999</v>
      </c>
      <c r="N17" s="50">
        <f t="shared" ref="N17:X17" si="3">IF(N6=0,"",N16+N10)</f>
        <v>0.21087499999999998</v>
      </c>
      <c r="O17" s="50">
        <f t="shared" si="3"/>
        <v>4.5462500000000003E-2</v>
      </c>
      <c r="P17" s="50" t="str">
        <f t="shared" si="3"/>
        <v/>
      </c>
      <c r="Q17" s="50" t="str">
        <f t="shared" si="3"/>
        <v/>
      </c>
      <c r="R17" s="50" t="str">
        <f t="shared" si="3"/>
        <v/>
      </c>
      <c r="S17" s="50" t="str">
        <f t="shared" si="3"/>
        <v/>
      </c>
      <c r="T17" s="50" t="str">
        <f t="shared" si="3"/>
        <v/>
      </c>
      <c r="U17" s="50" t="str">
        <f t="shared" si="3"/>
        <v/>
      </c>
      <c r="V17" s="50"/>
      <c r="W17" s="50" t="str">
        <f t="shared" si="3"/>
        <v/>
      </c>
      <c r="X17" s="50" t="str">
        <f t="shared" si="3"/>
        <v/>
      </c>
    </row>
    <row r="20" spans="1:24" ht="19.5" x14ac:dyDescent="0.25">
      <c r="A20" s="15" t="s">
        <v>285</v>
      </c>
      <c r="B20" s="15" t="s">
        <v>0</v>
      </c>
      <c r="C20" s="15" t="s">
        <v>35</v>
      </c>
      <c r="D20" s="15" t="s">
        <v>37</v>
      </c>
      <c r="E20" s="15" t="s">
        <v>3</v>
      </c>
      <c r="F20" s="15" t="s">
        <v>4</v>
      </c>
      <c r="G20" s="15" t="s">
        <v>5</v>
      </c>
      <c r="H20" s="15" t="s">
        <v>6</v>
      </c>
      <c r="I20" s="15" t="s">
        <v>7</v>
      </c>
      <c r="J20" s="15" t="s">
        <v>8</v>
      </c>
      <c r="K20" s="15" t="s">
        <v>9</v>
      </c>
      <c r="L20" s="15" t="s">
        <v>10</v>
      </c>
      <c r="M20" s="15" t="s">
        <v>11</v>
      </c>
      <c r="N20" s="15" t="s">
        <v>12</v>
      </c>
      <c r="O20" s="15" t="s">
        <v>13</v>
      </c>
      <c r="P20" s="15" t="s">
        <v>14</v>
      </c>
      <c r="Q20" s="15" t="s">
        <v>15</v>
      </c>
      <c r="R20" s="15" t="s">
        <v>16</v>
      </c>
      <c r="S20" s="15" t="s">
        <v>17</v>
      </c>
      <c r="T20" s="15" t="s">
        <v>18</v>
      </c>
      <c r="U20" s="15" t="s">
        <v>19</v>
      </c>
      <c r="V20" s="15" t="s">
        <v>20</v>
      </c>
      <c r="W20" s="15" t="s">
        <v>21</v>
      </c>
      <c r="X20" s="15" t="s">
        <v>22</v>
      </c>
    </row>
    <row r="21" spans="1:24" x14ac:dyDescent="0.25">
      <c r="A21" s="9"/>
      <c r="B21" s="9" t="s">
        <v>39</v>
      </c>
      <c r="C21" s="9">
        <v>150</v>
      </c>
      <c r="D21" s="9">
        <f>Tabla2[[#This Row],[CANTIDAD]]/10</f>
        <v>15</v>
      </c>
      <c r="E21" s="10" cm="1">
        <f t="array" ref="E21">IF($B21="",0%,_xlfn.XLOOKUP($B21,Tabla1[[#All],[ID]],Tabla1[[#All],[C]]))</f>
        <v>0</v>
      </c>
      <c r="F21" s="10" cm="1">
        <f t="array" ref="F21">IF($B21="",0%,_xlfn.XLOOKUP($B21,Tabla1[[#All],[ID]],Tabla1[[#All],[N]]))</f>
        <v>0</v>
      </c>
      <c r="G21" s="10" cm="1">
        <f t="array" ref="G21">IF($B21="",0%,(_xlfn.XLOOKUP($B21,Tabla1[[#All],[ID]],Tabla1[[#All],[N-NH4]])))</f>
        <v>0</v>
      </c>
      <c r="H21" s="10" cm="1">
        <f t="array" ref="H21">IF($B21="",0%,(_xlfn.XLOOKUP($B21,Tabla1[[#All],[ID]],Tabla1[[#All],[N-NO3]])))</f>
        <v>0</v>
      </c>
      <c r="I21" s="10" cm="1">
        <f t="array" ref="I21">IF($B21="",0%,(_xlfn.XLOOKUP($B21,Tabla1[[#All],[ID]],Tabla1[[#All],[N-org]])))</f>
        <v>0</v>
      </c>
      <c r="J21" s="10" cm="1">
        <f t="array" ref="J21">IF($B21="",0%,(_xlfn.XLOOKUP($B21,Tabla1[[#All],[ID]],Tabla1[[#All],[N-ur]])))</f>
        <v>0</v>
      </c>
      <c r="K21" s="10" cm="1">
        <f t="array" ref="K21">IF($B21="",0%,(_xlfn.XLOOKUP($B21,Tabla1[[#All],[ID]],Tabla1[[#All],[P]])))</f>
        <v>0</v>
      </c>
      <c r="L21" s="10" cm="1">
        <f t="array" ref="L21">IF($B21="",0%,(_xlfn.XLOOKUP($B21,Tabla1[[#All],[ID]],Tabla1[[#All],[K]])))</f>
        <v>0</v>
      </c>
      <c r="M21" s="10" cm="1">
        <f t="array" ref="M21">IF($B21="",0%,(_xlfn.XLOOKUP($B21,Tabla1[[#All],[ID]],Tabla1[[#All],[CaO]])))</f>
        <v>0.26</v>
      </c>
      <c r="N21" s="10" cm="1">
        <f t="array" ref="N21">IF($B21="",0%,(_xlfn.XLOOKUP($B21,Tabla1[[#All],[ID]],Tabla1[[#All],[MgO]])))</f>
        <v>0</v>
      </c>
      <c r="O21" s="10" cm="1">
        <f t="array" ref="O21">IF($B21="",0%,(_xlfn.XLOOKUP($B21,Tabla1[[#All],[ID]],Tabla1[[#All],[S]])))</f>
        <v>0.13</v>
      </c>
      <c r="P21" s="10" cm="1">
        <f t="array" ref="P21">IF($B21="",0%,(_xlfn.XLOOKUP($B21,Tabla1[[#All],[ID]],Tabla1[[#All],[B]])))</f>
        <v>0</v>
      </c>
      <c r="Q21" s="10" cm="1">
        <f t="array" ref="Q21">IF($B21="",0%,(_xlfn.XLOOKUP($B21,Tabla1[[#All],[ID]],Tabla1[[#All],[Co]])))</f>
        <v>0</v>
      </c>
      <c r="R21" s="10" cm="1">
        <f t="array" ref="R21">IF($B21="",0%,(_xlfn.XLOOKUP($B21,Tabla1[[#All],[ID]],Tabla1[[#All],[Cu]])))</f>
        <v>0</v>
      </c>
      <c r="S21" s="10" cm="1">
        <f t="array" ref="S21">IF($B21="",0%,(_xlfn.XLOOKUP($B21,Tabla1[[#All],[ID]],Tabla1[[#All],[Fe]])))</f>
        <v>0</v>
      </c>
      <c r="T21" s="10" cm="1">
        <f t="array" ref="T21">IF($B21="",0%,(_xlfn.XLOOKUP($B21,Tabla1[[#All],[ID]],Tabla1[[#All],[Mn]])))</f>
        <v>0</v>
      </c>
      <c r="U21" s="10" cm="1">
        <f t="array" ref="U21">IF($B21="",0%,(_xlfn.XLOOKUP($B21,Tabla1[[#All],[ID]],Tabla1[[#All],[Mo]])))</f>
        <v>0</v>
      </c>
      <c r="V21" s="10" cm="1">
        <f t="array" ref="V21">IF($B21="",0%,(_xlfn.XLOOKUP($B21,Tabla1[[#All],[ID]],Tabla1[[#All],[SiO2]])))</f>
        <v>0</v>
      </c>
      <c r="W21" s="10" cm="1">
        <f t="array" ref="W21">IF($B21="",0%,(_xlfn.XLOOKUP($B21,Tabla1[[#All],[ID]],Tabla1[[#All],[Zn]])))</f>
        <v>0</v>
      </c>
      <c r="X21" s="11" cm="1">
        <f t="array" ref="X21">IF($B21="",0%,(_xlfn.XLOOKUP($B21,Tabla1[[#All],[ID]],Tabla1[[#All],[Na]])))</f>
        <v>0</v>
      </c>
    </row>
    <row r="22" spans="1:24" x14ac:dyDescent="0.25">
      <c r="A22" s="9"/>
      <c r="B22" s="9" t="s">
        <v>40</v>
      </c>
      <c r="C22" s="9">
        <v>100</v>
      </c>
      <c r="D22" s="9">
        <f>Tabla2[[#This Row],[CANTIDAD]]/10</f>
        <v>10</v>
      </c>
      <c r="E22" s="10" cm="1">
        <f t="array" ref="E22">IF($B22="",0%,_xlfn.XLOOKUP($B22,Tabla1[[#All],[ID]],Tabla1[[#All],[C]]))</f>
        <v>0</v>
      </c>
      <c r="F22" s="10" cm="1">
        <f t="array" ref="F22">IF($B22="",0%,_xlfn.XLOOKUP($B22,Tabla1[[#All],[ID]],Tabla1[[#All],[N]]))</f>
        <v>0</v>
      </c>
      <c r="G22" s="10" cm="1">
        <f t="array" ref="G22">IF($B22="",0%,(_xlfn.XLOOKUP($B22,Tabla1[[#All],[ID]],Tabla1[[#All],[N-NH4]])))</f>
        <v>0</v>
      </c>
      <c r="H22" s="10" cm="1">
        <f t="array" ref="H22">IF($B22="",0%,(_xlfn.XLOOKUP($B22,Tabla1[[#All],[ID]],Tabla1[[#All],[N-NO3]])))</f>
        <v>0</v>
      </c>
      <c r="I22" s="10" cm="1">
        <f t="array" ref="I22">IF($B22="",0%,(_xlfn.XLOOKUP($B22,Tabla1[[#All],[ID]],Tabla1[[#All],[N-org]])))</f>
        <v>0</v>
      </c>
      <c r="J22" s="10" cm="1">
        <f t="array" ref="J22">IF($B22="",0%,(_xlfn.XLOOKUP($B22,Tabla1[[#All],[ID]],Tabla1[[#All],[N-ur]])))</f>
        <v>0</v>
      </c>
      <c r="K22" s="10" cm="1">
        <f t="array" ref="K22">IF($B22="",0%,(_xlfn.XLOOKUP($B22,Tabla1[[#All],[ID]],Tabla1[[#All],[P]])))</f>
        <v>0</v>
      </c>
      <c r="L22" s="10" cm="1">
        <f t="array" ref="L22">IF($B22="",0%,(_xlfn.XLOOKUP($B22,Tabla1[[#All],[ID]],Tabla1[[#All],[K]])))</f>
        <v>0</v>
      </c>
      <c r="M22" s="10" cm="1">
        <f t="array" ref="M22">IF($B22="",0%,(_xlfn.XLOOKUP($B22,Tabla1[[#All],[ID]],Tabla1[[#All],[CaO]])))</f>
        <v>0</v>
      </c>
      <c r="N22" s="10" cm="1">
        <f t="array" ref="N22">IF($B22="",0%,(_xlfn.XLOOKUP($B22,Tabla1[[#All],[ID]],Tabla1[[#All],[MgO]])))</f>
        <v>0.25</v>
      </c>
      <c r="O22" s="10" cm="1">
        <f t="array" ref="O22">IF($B22="",0%,(_xlfn.XLOOKUP($B22,Tabla1[[#All],[ID]],Tabla1[[#All],[S]])))</f>
        <v>0.2</v>
      </c>
      <c r="P22" s="10" cm="1">
        <f t="array" ref="P22">IF($B22="",0%,(_xlfn.XLOOKUP($B22,Tabla1[[#All],[ID]],Tabla1[[#All],[B]])))</f>
        <v>0</v>
      </c>
      <c r="Q22" s="10" cm="1">
        <f t="array" ref="Q22">IF($B22="",0%,(_xlfn.XLOOKUP($B22,Tabla1[[#All],[ID]],Tabla1[[#All],[Co]])))</f>
        <v>0</v>
      </c>
      <c r="R22" s="10" cm="1">
        <f t="array" ref="R22">IF($B22="",0%,(_xlfn.XLOOKUP($B22,Tabla1[[#All],[ID]],Tabla1[[#All],[Cu]])))</f>
        <v>0</v>
      </c>
      <c r="S22" s="10" cm="1">
        <f t="array" ref="S22">IF($B22="",0%,(_xlfn.XLOOKUP($B22,Tabla1[[#All],[ID]],Tabla1[[#All],[Fe]])))</f>
        <v>0</v>
      </c>
      <c r="T22" s="10" cm="1">
        <f t="array" ref="T22">IF($B22="",0%,(_xlfn.XLOOKUP($B22,Tabla1[[#All],[ID]],Tabla1[[#All],[Mn]])))</f>
        <v>0</v>
      </c>
      <c r="U22" s="10" cm="1">
        <f t="array" ref="U22">IF($B22="",0%,(_xlfn.XLOOKUP($B22,Tabla1[[#All],[ID]],Tabla1[[#All],[Mo]])))</f>
        <v>0</v>
      </c>
      <c r="V22" s="10" cm="1">
        <f t="array" ref="V22">IF($B22="",0%,(_xlfn.XLOOKUP($B22,Tabla1[[#All],[ID]],Tabla1[[#All],[SiO2]])))</f>
        <v>0</v>
      </c>
      <c r="W22" s="10" cm="1">
        <f t="array" ref="W22">IF($B22="",0%,(_xlfn.XLOOKUP($B22,Tabla1[[#All],[ID]],Tabla1[[#All],[Zn]])))</f>
        <v>0</v>
      </c>
      <c r="X22" s="11" cm="1">
        <f t="array" ref="X22">IF($B22="",0%,(_xlfn.XLOOKUP($B22,Tabla1[[#All],[ID]],Tabla1[[#All],[Na]])))</f>
        <v>0</v>
      </c>
    </row>
    <row r="23" spans="1:24" x14ac:dyDescent="0.25">
      <c r="A23" s="9"/>
      <c r="B23" s="9" t="s">
        <v>41</v>
      </c>
      <c r="C23" s="9">
        <v>100</v>
      </c>
      <c r="D23" s="9">
        <f>Tabla2[[#This Row],[CANTIDAD]]/10</f>
        <v>10</v>
      </c>
      <c r="E23" s="10" cm="1">
        <f t="array" ref="E23">IF($B23="",0%,_xlfn.XLOOKUP($B23,Tabla1[[#All],[ID]],Tabla1[[#All],[C]]))</f>
        <v>0</v>
      </c>
      <c r="F23" s="10" cm="1">
        <f t="array" ref="F23">IF($B23="",0%,_xlfn.XLOOKUP($B23,Tabla1[[#All],[ID]],Tabla1[[#All],[N]]))</f>
        <v>0</v>
      </c>
      <c r="G23" s="10" cm="1">
        <f t="array" ref="G23">IF($B23="",0%,(_xlfn.XLOOKUP($B23,Tabla1[[#All],[ID]],Tabla1[[#All],[N-NH4]])))</f>
        <v>0</v>
      </c>
      <c r="H23" s="10" cm="1">
        <f t="array" ref="H23">IF($B23="",0%,(_xlfn.XLOOKUP($B23,Tabla1[[#All],[ID]],Tabla1[[#All],[N-NO3]])))</f>
        <v>0</v>
      </c>
      <c r="I23" s="10" cm="1">
        <f t="array" ref="I23">IF($B23="",0%,(_xlfn.XLOOKUP($B23,Tabla1[[#All],[ID]],Tabla1[[#All],[N-org]])))</f>
        <v>0</v>
      </c>
      <c r="J23" s="10" cm="1">
        <f t="array" ref="J23">IF($B23="",0%,(_xlfn.XLOOKUP($B23,Tabla1[[#All],[ID]],Tabla1[[#All],[N-ur]])))</f>
        <v>0</v>
      </c>
      <c r="K23" s="10" cm="1">
        <f t="array" ref="K23">IF($B23="",0%,(_xlfn.XLOOKUP($B23,Tabla1[[#All],[ID]],Tabla1[[#All],[P]])))</f>
        <v>0</v>
      </c>
      <c r="L23" s="10" cm="1">
        <f t="array" ref="L23">IF($B23="",0%,(_xlfn.XLOOKUP($B23,Tabla1[[#All],[ID]],Tabla1[[#All],[K]])))</f>
        <v>0</v>
      </c>
      <c r="M23" s="10" cm="1">
        <f t="array" ref="M23">IF($B23="",0%,(_xlfn.XLOOKUP($B23,Tabla1[[#All],[ID]],Tabla1[[#All],[CaO]])))</f>
        <v>0.34</v>
      </c>
      <c r="N23" s="10" cm="1">
        <f t="array" ref="N23">IF($B23="",0%,(_xlfn.XLOOKUP($B23,Tabla1[[#All],[ID]],Tabla1[[#All],[MgO]])))</f>
        <v>0.14000000000000001</v>
      </c>
      <c r="O23" s="10" cm="1">
        <f t="array" ref="O23">IF($B23="",0%,(_xlfn.XLOOKUP($B23,Tabla1[[#All],[ID]],Tabla1[[#All],[S]])))</f>
        <v>0</v>
      </c>
      <c r="P23" s="10" cm="1">
        <f t="array" ref="P23">IF($B23="",0%,(_xlfn.XLOOKUP($B23,Tabla1[[#All],[ID]],Tabla1[[#All],[B]])))</f>
        <v>0</v>
      </c>
      <c r="Q23" s="10" cm="1">
        <f t="array" ref="Q23">IF($B23="",0%,(_xlfn.XLOOKUP($B23,Tabla1[[#All],[ID]],Tabla1[[#All],[Co]])))</f>
        <v>0</v>
      </c>
      <c r="R23" s="10" cm="1">
        <f t="array" ref="R23">IF($B23="",0%,(_xlfn.XLOOKUP($B23,Tabla1[[#All],[ID]],Tabla1[[#All],[Cu]])))</f>
        <v>0</v>
      </c>
      <c r="S23" s="10" cm="1">
        <f t="array" ref="S23">IF($B23="",0%,(_xlfn.XLOOKUP($B23,Tabla1[[#All],[ID]],Tabla1[[#All],[Fe]])))</f>
        <v>0</v>
      </c>
      <c r="T23" s="10" cm="1">
        <f t="array" ref="T23">IF($B23="",0%,(_xlfn.XLOOKUP($B23,Tabla1[[#All],[ID]],Tabla1[[#All],[Mn]])))</f>
        <v>0</v>
      </c>
      <c r="U23" s="10" cm="1">
        <f t="array" ref="U23">IF($B23="",0%,(_xlfn.XLOOKUP($B23,Tabla1[[#All],[ID]],Tabla1[[#All],[Mo]])))</f>
        <v>0</v>
      </c>
      <c r="V23" s="10" cm="1">
        <f t="array" ref="V23">IF($B23="",0%,(_xlfn.XLOOKUP($B23,Tabla1[[#All],[ID]],Tabla1[[#All],[SiO2]])))</f>
        <v>0</v>
      </c>
      <c r="W23" s="10" cm="1">
        <f t="array" ref="W23">IF($B23="",0%,(_xlfn.XLOOKUP($B23,Tabla1[[#All],[ID]],Tabla1[[#All],[Zn]])))</f>
        <v>0</v>
      </c>
      <c r="X23" s="11" cm="1">
        <f t="array" ref="X23">IF($B23="",0%,(_xlfn.XLOOKUP($B23,Tabla1[[#All],[ID]],Tabla1[[#All],[Na]])))</f>
        <v>0</v>
      </c>
    </row>
    <row r="24" spans="1:24" x14ac:dyDescent="0.25">
      <c r="A24" s="9"/>
      <c r="B24" s="9" t="s">
        <v>42</v>
      </c>
      <c r="C24" s="9">
        <v>400</v>
      </c>
      <c r="D24" s="9">
        <f>Tabla2[[#This Row],[CANTIDAD]]/10</f>
        <v>40</v>
      </c>
      <c r="E24" s="10">
        <v>0</v>
      </c>
      <c r="F24" s="10" cm="1">
        <f t="array" ref="F24">IF($B24="",0%,_xlfn.XLOOKUP($B24,Tabla1[[#All],[ID]],Tabla1[[#All],[N]]))</f>
        <v>0</v>
      </c>
      <c r="G24" s="10">
        <v>0</v>
      </c>
      <c r="H24" s="10">
        <v>0</v>
      </c>
      <c r="I24" s="10">
        <v>0</v>
      </c>
      <c r="J24" s="10" cm="1">
        <f t="array" ref="J24">IF($B24="",0%,(_xlfn.XLOOKUP($B24,Tabla1[[#All],[ID]],Tabla1[[#All],[N-ur]])))</f>
        <v>0</v>
      </c>
      <c r="K24" s="10" cm="1">
        <f t="array" ref="K24">IF($B24="",0%,(_xlfn.XLOOKUP($B24,Tabla1[[#All],[ID]],Tabla1[[#All],[P]])))</f>
        <v>0</v>
      </c>
      <c r="L24" s="10" cm="1">
        <f t="array" ref="L24">IF($B24="",0%,(_xlfn.XLOOKUP($B24,Tabla1[[#All],[ID]],Tabla1[[#All],[K]])))</f>
        <v>0</v>
      </c>
      <c r="M24" s="10" cm="1">
        <f t="array" ref="M24">IF($B24="",0%,(_xlfn.XLOOKUP($B24,Tabla1[[#All],[ID]],Tabla1[[#All],[CaO]])))</f>
        <v>0</v>
      </c>
      <c r="N24" s="10" cm="1">
        <f t="array" ref="N24">IF($B24="",0%,(_xlfn.XLOOKUP($B24,Tabla1[[#All],[ID]],Tabla1[[#All],[MgO]])))</f>
        <v>0.36</v>
      </c>
      <c r="O24" s="10" cm="1">
        <f t="array" ref="O24">IF($B24="",0%,(_xlfn.XLOOKUP($B24,Tabla1[[#All],[ID]],Tabla1[[#All],[S]])))</f>
        <v>0</v>
      </c>
      <c r="P24" s="10" cm="1">
        <f t="array" ref="P24">IF($B24="",0%,(_xlfn.XLOOKUP($B24,Tabla1[[#All],[ID]],Tabla1[[#All],[B]])))</f>
        <v>0</v>
      </c>
      <c r="Q24" s="10" cm="1">
        <f t="array" ref="Q24">IF($B24="",0%,(_xlfn.XLOOKUP($B24,Tabla1[[#All],[ID]],Tabla1[[#All],[Co]])))</f>
        <v>0</v>
      </c>
      <c r="R24" s="10" cm="1">
        <f t="array" ref="R24">IF($B24="",0%,(_xlfn.XLOOKUP($B24,Tabla1[[#All],[ID]],Tabla1[[#All],[Cu]])))</f>
        <v>0</v>
      </c>
      <c r="S24" s="10" cm="1">
        <f t="array" ref="S24">IF($B24="",0%,(_xlfn.XLOOKUP($B24,Tabla1[[#All],[ID]],Tabla1[[#All],[Fe]])))</f>
        <v>0</v>
      </c>
      <c r="T24" s="10" cm="1">
        <f t="array" ref="T24">IF($B24="",0%,(_xlfn.XLOOKUP($B24,Tabla1[[#All],[ID]],Tabla1[[#All],[Mn]])))</f>
        <v>0</v>
      </c>
      <c r="U24" s="10" cm="1">
        <f t="array" ref="U24">IF($B24="",0%,(_xlfn.XLOOKUP($B24,Tabla1[[#All],[ID]],Tabla1[[#All],[Mo]])))</f>
        <v>0</v>
      </c>
      <c r="V24" s="10" cm="1">
        <f t="array" ref="V24">IF($B24="",0%,(_xlfn.XLOOKUP($B24,Tabla1[[#All],[ID]],Tabla1[[#All],[SiO2]])))</f>
        <v>0.39600000000000002</v>
      </c>
      <c r="W24" s="10" cm="1">
        <f t="array" ref="W24">IF($B24="",0%,(_xlfn.XLOOKUP($B24,Tabla1[[#All],[ID]],Tabla1[[#All],[Zn]])))</f>
        <v>0</v>
      </c>
      <c r="X24" s="11" cm="1">
        <f t="array" ref="X24">IF($B24="",0%,(_xlfn.XLOOKUP($B24,Tabla1[[#All],[ID]],Tabla1[[#All],[Na]])))</f>
        <v>0</v>
      </c>
    </row>
    <row r="25" spans="1:24" x14ac:dyDescent="0.25">
      <c r="A25" s="9"/>
      <c r="B25" s="9" t="s">
        <v>43</v>
      </c>
      <c r="C25" s="9">
        <v>250</v>
      </c>
      <c r="D25" s="9">
        <f>Tabla2[[#This Row],[CANTIDAD]]/10</f>
        <v>25</v>
      </c>
      <c r="E25" s="10" cm="1">
        <f t="array" ref="E25">IF($B25="",0%,_xlfn.XLOOKUP($B25,Tabla1[[#All],[ID]],Tabla1[[#All],[C]]))</f>
        <v>0</v>
      </c>
      <c r="F25" s="10" cm="1">
        <f t="array" ref="F25">IF($B25="",0%,_xlfn.XLOOKUP($B25,Tabla1[[#All],[ID]],Tabla1[[#All],[N]]))</f>
        <v>0</v>
      </c>
      <c r="G25" s="10" cm="1">
        <f t="array" ref="G25">IF($B25="",0%,(_xlfn.XLOOKUP($B25,Tabla1[[#All],[ID]],Tabla1[[#All],[N-NH4]])))</f>
        <v>0</v>
      </c>
      <c r="H25" s="10" cm="1">
        <f t="array" ref="H25">IF($B25="",0%,(_xlfn.XLOOKUP($B25,Tabla1[[#All],[ID]],Tabla1[[#All],[N-NO3]])))</f>
        <v>0</v>
      </c>
      <c r="I25" s="10" cm="1">
        <f t="array" ref="I25">IF($B25="",0%,(_xlfn.XLOOKUP($B25,Tabla1[[#All],[ID]],Tabla1[[#All],[N-org]])))</f>
        <v>0</v>
      </c>
      <c r="J25" s="10" cm="1">
        <f t="array" ref="J25">IF($B25="",0%,(_xlfn.XLOOKUP($B25,Tabla1[[#All],[ID]],Tabla1[[#All],[N-ur]])))</f>
        <v>0</v>
      </c>
      <c r="K25" s="10" cm="1">
        <f t="array" ref="K25">IF($B25="",0%,(_xlfn.XLOOKUP($B25,Tabla1[[#All],[ID]],Tabla1[[#All],[P]])))</f>
        <v>0</v>
      </c>
      <c r="L25" s="10" cm="1">
        <f t="array" ref="L25">IF($B25="",0%,(_xlfn.XLOOKUP($B25,Tabla1[[#All],[ID]],Tabla1[[#All],[K]])))</f>
        <v>0</v>
      </c>
      <c r="M25" s="10" cm="1">
        <f t="array" ref="M25">IF($B25="",0%,(_xlfn.XLOOKUP($B25,Tabla1[[#All],[ID]],Tabla1[[#All],[CaO]])))</f>
        <v>0.44</v>
      </c>
      <c r="N25" s="10" cm="1">
        <f t="array" ref="N25">IF($B25="",0%,(_xlfn.XLOOKUP($B25,Tabla1[[#All],[ID]],Tabla1[[#All],[MgO]])))</f>
        <v>0</v>
      </c>
      <c r="O25" s="10" cm="1">
        <f t="array" ref="O25">IF($B25="",0%,(_xlfn.XLOOKUP($B25,Tabla1[[#All],[ID]],Tabla1[[#All],[S]])))</f>
        <v>0</v>
      </c>
      <c r="P25" s="10" cm="1">
        <f t="array" ref="P25">IF($B25="",0%,(_xlfn.XLOOKUP($B25,Tabla1[[#All],[ID]],Tabla1[[#All],[B]])))</f>
        <v>0</v>
      </c>
      <c r="Q25" s="10" cm="1">
        <f t="array" ref="Q25">IF($B25="",0%,(_xlfn.XLOOKUP($B25,Tabla1[[#All],[ID]],Tabla1[[#All],[Co]])))</f>
        <v>0</v>
      </c>
      <c r="R25" s="10" cm="1">
        <f t="array" ref="R25">IF($B25="",0%,(_xlfn.XLOOKUP($B25,Tabla1[[#All],[ID]],Tabla1[[#All],[Cu]])))</f>
        <v>0</v>
      </c>
      <c r="S25" s="10" cm="1">
        <f t="array" ref="S25">IF($B25="",0%,(_xlfn.XLOOKUP($B25,Tabla1[[#All],[ID]],Tabla1[[#All],[Fe]])))</f>
        <v>0</v>
      </c>
      <c r="T25" s="10" cm="1">
        <f t="array" ref="T25">IF($B25="",0%,(_xlfn.XLOOKUP($B25,Tabla1[[#All],[ID]],Tabla1[[#All],[Mn]])))</f>
        <v>0</v>
      </c>
      <c r="U25" s="10" cm="1">
        <f t="array" ref="U25">IF($B25="",0%,(_xlfn.XLOOKUP($B25,Tabla1[[#All],[ID]],Tabla1[[#All],[Mo]])))</f>
        <v>0</v>
      </c>
      <c r="V25" s="10" cm="1">
        <f t="array" ref="V25">IF($B25="",0%,(_xlfn.XLOOKUP($B25,Tabla1[[#All],[ID]],Tabla1[[#All],[SiO2]])))</f>
        <v>0</v>
      </c>
      <c r="W25" s="10" cm="1">
        <f t="array" ref="W25">IF($B25="",0%,(_xlfn.XLOOKUP($B25,Tabla1[[#All],[ID]],Tabla1[[#All],[Zn]])))</f>
        <v>0</v>
      </c>
      <c r="X25" s="11" cm="1">
        <f t="array" ref="X25">IF($B25="",0%,(_xlfn.XLOOKUP($B25,Tabla1[[#All],[ID]],Tabla1[[#All],[Na]])))</f>
        <v>0</v>
      </c>
    </row>
    <row r="26" spans="1:24" x14ac:dyDescent="0.25">
      <c r="A26" s="9"/>
      <c r="B26" s="9"/>
      <c r="C26" s="9"/>
      <c r="D26" s="9">
        <f>Tabla2[[#This Row],[CANTIDAD]]/10</f>
        <v>0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1"/>
    </row>
    <row r="27" spans="1:24" x14ac:dyDescent="0.25">
      <c r="A27" s="9"/>
      <c r="B27" s="9"/>
      <c r="C27" s="9"/>
      <c r="D27" s="9">
        <f>IF(Tabla2[[#This Row],[CANTIDAD]]="",0%,Tabla2[[#This Row],[CANTIDAD]]/10)</f>
        <v>0</v>
      </c>
      <c r="E27" s="10" cm="1">
        <f t="array" ref="E27">IF($B27="",0%,_xlfn.XLOOKUP($B27,Tabla1[[#All],[ID]],Tabla1[[#All],[C]]))</f>
        <v>0</v>
      </c>
      <c r="F27" s="10" cm="1">
        <f t="array" ref="F27">IF($B27="",0%,_xlfn.XLOOKUP($B27,Tabla1[[#All],[ID]],Tabla1[[#All],[N]]))</f>
        <v>0</v>
      </c>
      <c r="G27" s="10" cm="1">
        <f t="array" ref="G27">IF($B27="",0%,(_xlfn.XLOOKUP($B27,Tabla1[[#All],[ID]],Tabla1[[#All],[N-NH4]])))</f>
        <v>0</v>
      </c>
      <c r="H27" s="10" cm="1">
        <f t="array" ref="H27">IF($B27="",0%,(_xlfn.XLOOKUP($B27,Tabla1[[#All],[ID]],Tabla1[[#All],[N-NO3]])))</f>
        <v>0</v>
      </c>
      <c r="I27" s="10" cm="1">
        <f t="array" ref="I27">IF($B27="",0%,(_xlfn.XLOOKUP($B27,Tabla1[[#All],[ID]],Tabla1[[#All],[N-org]])))</f>
        <v>0</v>
      </c>
      <c r="J27" s="10" cm="1">
        <f t="array" ref="J27">IF($B27="",0%,(_xlfn.XLOOKUP($B27,Tabla1[[#All],[ID]],Tabla1[[#All],[N-ur]])))</f>
        <v>0</v>
      </c>
      <c r="K27" s="10" cm="1">
        <f t="array" ref="K27">IF($B27="",0%,(_xlfn.XLOOKUP($B27,Tabla1[[#All],[ID]],Tabla1[[#All],[P]])))</f>
        <v>0</v>
      </c>
      <c r="L27" s="10" cm="1">
        <f t="array" ref="L27">IF($B27="",0%,(_xlfn.XLOOKUP($B27,Tabla1[[#All],[ID]],Tabla1[[#All],[K]])))</f>
        <v>0</v>
      </c>
      <c r="M27" s="10" cm="1">
        <f t="array" ref="M27">IF($B27="",0%,(_xlfn.XLOOKUP($B27,Tabla1[[#All],[ID]],Tabla1[[#All],[CaO]])))</f>
        <v>0</v>
      </c>
      <c r="N27" s="10" cm="1">
        <f t="array" ref="N27">IF($B27="",0%,(_xlfn.XLOOKUP($B27,Tabla1[[#All],[ID]],Tabla1[[#All],[MgO]])))</f>
        <v>0</v>
      </c>
      <c r="O27" s="10" cm="1">
        <f t="array" ref="O27">IF($B27="",0%,(_xlfn.XLOOKUP($B27,Tabla1[[#All],[ID]],Tabla1[[#All],[S]])))</f>
        <v>0</v>
      </c>
      <c r="P27" s="10" cm="1">
        <f t="array" ref="P27">IF($B27="",0%,(_xlfn.XLOOKUP($B27,Tabla1[[#All],[ID]],Tabla1[[#All],[B]])))</f>
        <v>0</v>
      </c>
      <c r="Q27" s="10" cm="1">
        <f t="array" ref="Q27">IF($B27="",0%,(_xlfn.XLOOKUP($B27,Tabla1[[#All],[ID]],Tabla1[[#All],[Co]])))</f>
        <v>0</v>
      </c>
      <c r="R27" s="10" cm="1">
        <f t="array" ref="R27">IF($B27="",0%,(_xlfn.XLOOKUP($B27,Tabla1[[#All],[ID]],Tabla1[[#All],[Cu]])))</f>
        <v>0</v>
      </c>
      <c r="S27" s="10" cm="1">
        <f t="array" ref="S27">IF($B27="",0%,(_xlfn.XLOOKUP($B27,Tabla1[[#All],[ID]],Tabla1[[#All],[Fe]])))</f>
        <v>0</v>
      </c>
      <c r="T27" s="10" cm="1">
        <f t="array" ref="T27">IF($B27="",0%,(_xlfn.XLOOKUP($B27,Tabla1[[#All],[ID]],Tabla1[[#All],[Mn]])))</f>
        <v>0</v>
      </c>
      <c r="U27" s="10" cm="1">
        <f t="array" ref="U27">IF($B27="",0%,(_xlfn.XLOOKUP($B27,Tabla1[[#All],[ID]],Tabla1[[#All],[Mo]])))</f>
        <v>0</v>
      </c>
      <c r="V27" s="10" cm="1">
        <f t="array" ref="V27">IF($B27="",0%,(_xlfn.XLOOKUP($B27,Tabla1[[#All],[ID]],Tabla1[[#All],[SiO2]])))</f>
        <v>0</v>
      </c>
      <c r="W27" s="10" cm="1">
        <f t="array" ref="W27">IF($B27="",0%,(_xlfn.XLOOKUP($B27,Tabla1[[#All],[ID]],Tabla1[[#All],[Zn]])))</f>
        <v>0</v>
      </c>
      <c r="X27" s="11" cm="1">
        <f t="array" ref="X27">IF($B27="",0%,(_xlfn.XLOOKUP($B27,Tabla1[[#All],[ID]],Tabla1[[#All],[Na]])))</f>
        <v>0</v>
      </c>
    </row>
    <row r="28" spans="1:24" x14ac:dyDescent="0.25">
      <c r="A28" s="9"/>
      <c r="B28" s="9"/>
      <c r="C28" s="9"/>
      <c r="D28" s="9">
        <f>IF(Tabla2[[#This Row],[CANTIDAD]]="",0%,Tabla2[[#This Row],[CANTIDAD]]/10)</f>
        <v>0</v>
      </c>
      <c r="E28" s="10" cm="1">
        <f t="array" ref="E28">IF($B28="",0%,_xlfn.XLOOKUP($B28,Tabla1[[#All],[ID]],Tabla1[[#All],[C]]))</f>
        <v>0</v>
      </c>
      <c r="F28" s="10" cm="1">
        <f t="array" ref="F28">IF($B28="",0%,_xlfn.XLOOKUP($B28,Tabla1[[#All],[ID]],Tabla1[[#All],[N]]))</f>
        <v>0</v>
      </c>
      <c r="G28" s="10" cm="1">
        <f t="array" ref="G28">IF($B28="",0%,(_xlfn.XLOOKUP($B28,Tabla1[[#All],[ID]],Tabla1[[#All],[N-NH4]])))</f>
        <v>0</v>
      </c>
      <c r="H28" s="10" cm="1">
        <f t="array" ref="H28">IF($B28="",0%,(_xlfn.XLOOKUP($B28,Tabla1[[#All],[ID]],Tabla1[[#All],[N-NO3]])))</f>
        <v>0</v>
      </c>
      <c r="I28" s="10" cm="1">
        <f t="array" ref="I28">IF($B28="",0%,(_xlfn.XLOOKUP($B28,Tabla1[[#All],[ID]],Tabla1[[#All],[N-org]])))</f>
        <v>0</v>
      </c>
      <c r="J28" s="10" cm="1">
        <f t="array" ref="J28">IF($B28="",0%,(_xlfn.XLOOKUP($B28,Tabla1[[#All],[ID]],Tabla1[[#All],[N-ur]])))</f>
        <v>0</v>
      </c>
      <c r="K28" s="10" cm="1">
        <f t="array" ref="K28">IF($B28="",0%,(_xlfn.XLOOKUP($B28,Tabla1[[#All],[ID]],Tabla1[[#All],[P]])))</f>
        <v>0</v>
      </c>
      <c r="L28" s="10" cm="1">
        <f t="array" ref="L28">IF($B28="",0%,(_xlfn.XLOOKUP($B28,Tabla1[[#All],[ID]],Tabla1[[#All],[K]])))</f>
        <v>0</v>
      </c>
      <c r="M28" s="10" cm="1">
        <f t="array" ref="M28">IF($B28="",0%,(_xlfn.XLOOKUP($B28,Tabla1[[#All],[ID]],Tabla1[[#All],[CaO]])))</f>
        <v>0</v>
      </c>
      <c r="N28" s="10" cm="1">
        <f t="array" ref="N28">IF($B28="",0%,(_xlfn.XLOOKUP($B28,Tabla1[[#All],[ID]],Tabla1[[#All],[MgO]])))</f>
        <v>0</v>
      </c>
      <c r="O28" s="10" cm="1">
        <f t="array" ref="O28">IF($B28="",0%,(_xlfn.XLOOKUP($B28,Tabla1[[#All],[ID]],Tabla1[[#All],[S]])))</f>
        <v>0</v>
      </c>
      <c r="P28" s="10" cm="1">
        <f t="array" ref="P28">IF($B28="",0%,(_xlfn.XLOOKUP($B28,Tabla1[[#All],[ID]],Tabla1[[#All],[B]])))</f>
        <v>0</v>
      </c>
      <c r="Q28" s="10" cm="1">
        <f t="array" ref="Q28">IF($B28="",0%,(_xlfn.XLOOKUP($B28,Tabla1[[#All],[ID]],Tabla1[[#All],[Co]])))</f>
        <v>0</v>
      </c>
      <c r="R28" s="10" cm="1">
        <f t="array" ref="R28">IF($B28="",0%,(_xlfn.XLOOKUP($B28,Tabla1[[#All],[ID]],Tabla1[[#All],[Cu]])))</f>
        <v>0</v>
      </c>
      <c r="S28" s="10" cm="1">
        <f t="array" ref="S28">IF($B28="",0%,(_xlfn.XLOOKUP($B28,Tabla1[[#All],[ID]],Tabla1[[#All],[Fe]])))</f>
        <v>0</v>
      </c>
      <c r="T28" s="10" cm="1">
        <f t="array" ref="T28">IF($B28="",0%,(_xlfn.XLOOKUP($B28,Tabla1[[#All],[ID]],Tabla1[[#All],[Mn]])))</f>
        <v>0</v>
      </c>
      <c r="U28" s="10" cm="1">
        <f t="array" ref="U28">IF($B28="",0%,(_xlfn.XLOOKUP($B28,Tabla1[[#All],[ID]],Tabla1[[#All],[Mo]])))</f>
        <v>0</v>
      </c>
      <c r="V28" s="10" cm="1">
        <f t="array" ref="V28">IF($B28="",0%,(_xlfn.XLOOKUP($B28,Tabla1[[#All],[ID]],Tabla1[[#All],[SiO2]])))</f>
        <v>0</v>
      </c>
      <c r="W28" s="10" cm="1">
        <f t="array" ref="W28">IF($B28="",0%,(_xlfn.XLOOKUP($B28,Tabla1[[#All],[ID]],Tabla1[[#All],[Zn]])))</f>
        <v>0</v>
      </c>
      <c r="X28" s="11" cm="1">
        <f t="array" ref="X28">IF($B28="",0%,(_xlfn.XLOOKUP($B28,Tabla1[[#All],[ID]],Tabla1[[#All],[Na]])))</f>
        <v>0</v>
      </c>
    </row>
    <row r="29" spans="1:24" x14ac:dyDescent="0.25">
      <c r="A29" s="9"/>
      <c r="B29" s="9"/>
      <c r="C29" s="9"/>
      <c r="D29" s="9">
        <f>IF(Tabla2[[#This Row],[CANTIDAD]]="",0%,Tabla2[[#This Row],[CANTIDAD]]/10)</f>
        <v>0</v>
      </c>
      <c r="E29" s="10" cm="1">
        <f t="array" ref="E29">IF($B29="",0%,_xlfn.XLOOKUP($B29,Tabla1[[#All],[ID]],Tabla1[[#All],[C]]))</f>
        <v>0</v>
      </c>
      <c r="F29" s="10" cm="1">
        <f t="array" ref="F29">IF($B29="",0%,_xlfn.XLOOKUP($B29,Tabla1[[#All],[ID]],Tabla1[[#All],[N]]))</f>
        <v>0</v>
      </c>
      <c r="G29" s="10" cm="1">
        <f t="array" ref="G29">IF($B29="",0%,(_xlfn.XLOOKUP($B29,Tabla1[[#All],[ID]],Tabla1[[#All],[N-NH4]])))</f>
        <v>0</v>
      </c>
      <c r="H29" s="10" cm="1">
        <f t="array" ref="H29">IF($B29="",0%,(_xlfn.XLOOKUP($B29,Tabla1[[#All],[ID]],Tabla1[[#All],[N-NO3]])))</f>
        <v>0</v>
      </c>
      <c r="I29" s="10" cm="1">
        <f t="array" ref="I29">IF($B29="",0%,(_xlfn.XLOOKUP($B29,Tabla1[[#All],[ID]],Tabla1[[#All],[N-org]])))</f>
        <v>0</v>
      </c>
      <c r="J29" s="10" cm="1">
        <f t="array" ref="J29">IF($B29="",0%,(_xlfn.XLOOKUP($B29,Tabla1[[#All],[ID]],Tabla1[[#All],[N-ur]])))</f>
        <v>0</v>
      </c>
      <c r="K29" s="10" cm="1">
        <f t="array" ref="K29">IF($B29="",0%,(_xlfn.XLOOKUP($B29,Tabla1[[#All],[ID]],Tabla1[[#All],[P]])))</f>
        <v>0</v>
      </c>
      <c r="L29" s="10" cm="1">
        <f t="array" ref="L29">IF($B29="",0%,(_xlfn.XLOOKUP($B29,Tabla1[[#All],[ID]],Tabla1[[#All],[K]])))</f>
        <v>0</v>
      </c>
      <c r="M29" s="10" cm="1">
        <f t="array" ref="M29">IF($B29="",0%,(_xlfn.XLOOKUP($B29,Tabla1[[#All],[ID]],Tabla1[[#All],[CaO]])))</f>
        <v>0</v>
      </c>
      <c r="N29" s="10" cm="1">
        <f t="array" ref="N29">IF($B29="",0%,(_xlfn.XLOOKUP($B29,Tabla1[[#All],[ID]],Tabla1[[#All],[MgO]])))</f>
        <v>0</v>
      </c>
      <c r="O29" s="10" cm="1">
        <f t="array" ref="O29">IF($B29="",0%,(_xlfn.XLOOKUP($B29,Tabla1[[#All],[ID]],Tabla1[[#All],[S]])))</f>
        <v>0</v>
      </c>
      <c r="P29" s="10" cm="1">
        <f t="array" ref="P29">IF($B29="",0%,(_xlfn.XLOOKUP($B29,Tabla1[[#All],[ID]],Tabla1[[#All],[B]])))</f>
        <v>0</v>
      </c>
      <c r="Q29" s="10" cm="1">
        <f t="array" ref="Q29">IF($B29="",0%,(_xlfn.XLOOKUP($B29,Tabla1[[#All],[ID]],Tabla1[[#All],[Co]])))</f>
        <v>0</v>
      </c>
      <c r="R29" s="10" cm="1">
        <f t="array" ref="R29">IF($B29="",0%,(_xlfn.XLOOKUP($B29,Tabla1[[#All],[ID]],Tabla1[[#All],[Cu]])))</f>
        <v>0</v>
      </c>
      <c r="S29" s="10" cm="1">
        <f t="array" ref="S29">IF($B29="",0%,(_xlfn.XLOOKUP($B29,Tabla1[[#All],[ID]],Tabla1[[#All],[Fe]])))</f>
        <v>0</v>
      </c>
      <c r="T29" s="10" cm="1">
        <f t="array" ref="T29">IF($B29="",0%,(_xlfn.XLOOKUP($B29,Tabla1[[#All],[ID]],Tabla1[[#All],[Mn]])))</f>
        <v>0</v>
      </c>
      <c r="U29" s="10" cm="1">
        <f t="array" ref="U29">IF($B29="",0%,(_xlfn.XLOOKUP($B29,Tabla1[[#All],[ID]],Tabla1[[#All],[Mo]])))</f>
        <v>0</v>
      </c>
      <c r="V29" s="10" cm="1">
        <f t="array" ref="V29">IF($B29="",0%,(_xlfn.XLOOKUP($B29,Tabla1[[#All],[ID]],Tabla1[[#All],[SiO2]])))</f>
        <v>0</v>
      </c>
      <c r="W29" s="10" cm="1">
        <f t="array" ref="W29">IF($B29="",0%,(_xlfn.XLOOKUP($B29,Tabla1[[#All],[ID]],Tabla1[[#All],[Zn]])))</f>
        <v>0</v>
      </c>
      <c r="X29" s="11" cm="1">
        <f t="array" ref="X29">IF($B29="",0%,(_xlfn.XLOOKUP($B29,Tabla1[[#All],[ID]],Tabla1[[#All],[Na]])))</f>
        <v>0</v>
      </c>
    </row>
    <row r="30" spans="1:24" x14ac:dyDescent="0.25"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1:24" x14ac:dyDescent="0.25">
      <c r="A31" s="47"/>
    </row>
    <row r="34" spans="1:1" x14ac:dyDescent="0.25">
      <c r="A34" s="47"/>
    </row>
    <row r="35" spans="1:1" x14ac:dyDescent="0.25">
      <c r="A35" s="47"/>
    </row>
    <row r="36" spans="1:1" x14ac:dyDescent="0.25">
      <c r="A36" s="47"/>
    </row>
  </sheetData>
  <conditionalFormatting sqref="E6:X6">
    <cfRule type="containsBlanks" dxfId="2384" priority="360">
      <formula>LEN(TRIM(E6))=0</formula>
    </cfRule>
  </conditionalFormatting>
  <conditionalFormatting sqref="E21:X29 E6:X6">
    <cfRule type="cellIs" dxfId="2383" priority="358" operator="equal">
      <formula>0</formula>
    </cfRule>
  </conditionalFormatting>
  <conditionalFormatting sqref="D21:D29">
    <cfRule type="cellIs" dxfId="2382" priority="356" operator="equal">
      <formula>0</formula>
    </cfRule>
    <cfRule type="containsBlanks" dxfId="2381" priority="357">
      <formula>LEN(TRIM(D21))=0</formula>
    </cfRule>
  </conditionalFormatting>
  <conditionalFormatting sqref="E5:X5">
    <cfRule type="containsBlanks" dxfId="2380" priority="355">
      <formula>LEN(TRIM(E5))=0</formula>
    </cfRule>
  </conditionalFormatting>
  <conditionalFormatting sqref="D5">
    <cfRule type="containsBlanks" dxfId="2379" priority="354">
      <formula>LEN(TRIM(D5))=0</formula>
    </cfRule>
  </conditionalFormatting>
  <conditionalFormatting sqref="D6">
    <cfRule type="containsBlanks" dxfId="2378" priority="353">
      <formula>LEN(TRIM(D6))=0</formula>
    </cfRule>
  </conditionalFormatting>
  <conditionalFormatting sqref="E20:X20">
    <cfRule type="containsBlanks" dxfId="2377" priority="352">
      <formula>LEN(TRIM(E20))=0</formula>
    </cfRule>
  </conditionalFormatting>
  <conditionalFormatting sqref="D20">
    <cfRule type="containsBlanks" dxfId="2376" priority="351">
      <formula>LEN(TRIM(D20))=0</formula>
    </cfRule>
  </conditionalFormatting>
  <conditionalFormatting sqref="C28:X29 D21:D29 B20:C22 B6:C6 D20:X27 D5:X6">
    <cfRule type="cellIs" dxfId="2375" priority="349" operator="equal">
      <formula>0</formula>
    </cfRule>
    <cfRule type="containsBlanks" dxfId="2374" priority="350">
      <formula>LEN(TRIM(B5))=0</formula>
    </cfRule>
  </conditionalFormatting>
  <conditionalFormatting sqref="B5:C5">
    <cfRule type="containsBlanks" dxfId="2373" priority="307">
      <formula>LEN(TRIM(B5))=0</formula>
    </cfRule>
  </conditionalFormatting>
  <conditionalFormatting sqref="B5:C5">
    <cfRule type="cellIs" dxfId="2372" priority="305" operator="equal">
      <formula>0</formula>
    </cfRule>
    <cfRule type="containsBlanks" dxfId="2371" priority="306">
      <formula>LEN(TRIM(B5))=0</formula>
    </cfRule>
  </conditionalFormatting>
  <conditionalFormatting sqref="B28:B29">
    <cfRule type="cellIs" dxfId="2370" priority="245" operator="equal">
      <formula>0</formula>
    </cfRule>
    <cfRule type="containsBlanks" dxfId="2369" priority="246">
      <formula>LEN(TRIM(B28))=0</formula>
    </cfRule>
  </conditionalFormatting>
  <conditionalFormatting sqref="C27">
    <cfRule type="cellIs" dxfId="2368" priority="99" operator="equal">
      <formula>0</formula>
    </cfRule>
    <cfRule type="containsBlanks" dxfId="2367" priority="100">
      <formula>LEN(TRIM(C27))=0</formula>
    </cfRule>
  </conditionalFormatting>
  <conditionalFormatting sqref="C26">
    <cfRule type="cellIs" dxfId="2366" priority="97" operator="equal">
      <formula>0</formula>
    </cfRule>
    <cfRule type="containsBlanks" dxfId="2365" priority="98">
      <formula>LEN(TRIM(C26))=0</formula>
    </cfRule>
  </conditionalFormatting>
  <conditionalFormatting sqref="C25">
    <cfRule type="cellIs" dxfId="2364" priority="95" operator="equal">
      <formula>0</formula>
    </cfRule>
    <cfRule type="containsBlanks" dxfId="2363" priority="96">
      <formula>LEN(TRIM(C25))=0</formula>
    </cfRule>
  </conditionalFormatting>
  <conditionalFormatting sqref="B24:C24">
    <cfRule type="cellIs" dxfId="2362" priority="93" operator="equal">
      <formula>0</formula>
    </cfRule>
    <cfRule type="containsBlanks" dxfId="2361" priority="94">
      <formula>LEN(TRIM(B24))=0</formula>
    </cfRule>
  </conditionalFormatting>
  <conditionalFormatting sqref="B6:C6">
    <cfRule type="containsBlanks" dxfId="2360" priority="92">
      <formula>LEN(TRIM(B6))=0</formula>
    </cfRule>
  </conditionalFormatting>
  <conditionalFormatting sqref="B20:C20">
    <cfRule type="containsBlanks" dxfId="2359" priority="91">
      <formula>LEN(TRIM(B20))=0</formula>
    </cfRule>
  </conditionalFormatting>
  <conditionalFormatting sqref="C23">
    <cfRule type="cellIs" dxfId="2358" priority="89" operator="equal">
      <formula>0</formula>
    </cfRule>
    <cfRule type="containsBlanks" dxfId="2357" priority="90">
      <formula>LEN(TRIM(C23))=0</formula>
    </cfRule>
  </conditionalFormatting>
  <conditionalFormatting sqref="B23">
    <cfRule type="cellIs" dxfId="2356" priority="73" operator="equal">
      <formula>0</formula>
    </cfRule>
    <cfRule type="containsBlanks" dxfId="2355" priority="74">
      <formula>LEN(TRIM(B23))=0</formula>
    </cfRule>
  </conditionalFormatting>
  <conditionalFormatting sqref="B25">
    <cfRule type="cellIs" dxfId="2354" priority="87" operator="equal">
      <formula>0</formula>
    </cfRule>
    <cfRule type="containsBlanks" dxfId="2353" priority="88">
      <formula>LEN(TRIM(B25))=0</formula>
    </cfRule>
  </conditionalFormatting>
  <conditionalFormatting sqref="B26">
    <cfRule type="cellIs" dxfId="2352" priority="85" operator="equal">
      <formula>0</formula>
    </cfRule>
    <cfRule type="containsBlanks" dxfId="2351" priority="86">
      <formula>LEN(TRIM(B26))=0</formula>
    </cfRule>
  </conditionalFormatting>
  <conditionalFormatting sqref="B27">
    <cfRule type="cellIs" dxfId="2350" priority="83" operator="equal">
      <formula>0</formula>
    </cfRule>
    <cfRule type="containsBlanks" dxfId="2349" priority="84">
      <formula>LEN(TRIM(B27))=0</formula>
    </cfRule>
  </conditionalFormatting>
  <conditionalFormatting sqref="B21">
    <cfRule type="cellIs" dxfId="2348" priority="81" operator="equal">
      <formula>0</formula>
    </cfRule>
    <cfRule type="containsBlanks" dxfId="2347" priority="82">
      <formula>LEN(TRIM(B21))=0</formula>
    </cfRule>
  </conditionalFormatting>
  <conditionalFormatting sqref="B22">
    <cfRule type="cellIs" dxfId="2346" priority="79" operator="equal">
      <formula>0</formula>
    </cfRule>
    <cfRule type="containsBlanks" dxfId="2345" priority="80">
      <formula>LEN(TRIM(B22))=0</formula>
    </cfRule>
  </conditionalFormatting>
  <conditionalFormatting sqref="B23">
    <cfRule type="cellIs" dxfId="2344" priority="75" operator="equal">
      <formula>0</formula>
    </cfRule>
    <cfRule type="containsBlanks" dxfId="2343" priority="76">
      <formula>LEN(TRIM(B23))=0</formula>
    </cfRule>
  </conditionalFormatting>
  <conditionalFormatting sqref="B24">
    <cfRule type="cellIs" dxfId="2342" priority="77" operator="equal">
      <formula>0</formula>
    </cfRule>
    <cfRule type="containsBlanks" dxfId="2341" priority="78">
      <formula>LEN(TRIM(B24))=0</formula>
    </cfRule>
  </conditionalFormatting>
  <conditionalFormatting sqref="B23">
    <cfRule type="cellIs" dxfId="2340" priority="71" operator="equal">
      <formula>0</formula>
    </cfRule>
    <cfRule type="containsBlanks" dxfId="2339" priority="72">
      <formula>LEN(TRIM(B23))=0</formula>
    </cfRule>
  </conditionalFormatting>
  <conditionalFormatting sqref="B22">
    <cfRule type="cellIs" dxfId="2338" priority="57" operator="equal">
      <formula>0</formula>
    </cfRule>
    <cfRule type="containsBlanks" dxfId="2337" priority="58">
      <formula>LEN(TRIM(B22))=0</formula>
    </cfRule>
  </conditionalFormatting>
  <conditionalFormatting sqref="B24">
    <cfRule type="cellIs" dxfId="2336" priority="69" operator="equal">
      <formula>0</formula>
    </cfRule>
    <cfRule type="containsBlanks" dxfId="2335" priority="70">
      <formula>LEN(TRIM(B24))=0</formula>
    </cfRule>
  </conditionalFormatting>
  <conditionalFormatting sqref="B25">
    <cfRule type="cellIs" dxfId="2334" priority="67" operator="equal">
      <formula>0</formula>
    </cfRule>
    <cfRule type="containsBlanks" dxfId="2333" priority="68">
      <formula>LEN(TRIM(B25))=0</formula>
    </cfRule>
  </conditionalFormatting>
  <conditionalFormatting sqref="B26">
    <cfRule type="cellIs" dxfId="2332" priority="65" operator="equal">
      <formula>0</formula>
    </cfRule>
    <cfRule type="containsBlanks" dxfId="2331" priority="66">
      <formula>LEN(TRIM(B26))=0</formula>
    </cfRule>
  </conditionalFormatting>
  <conditionalFormatting sqref="B21">
    <cfRule type="cellIs" dxfId="2330" priority="63" operator="equal">
      <formula>0</formula>
    </cfRule>
    <cfRule type="containsBlanks" dxfId="2329" priority="64">
      <formula>LEN(TRIM(B21))=0</formula>
    </cfRule>
  </conditionalFormatting>
  <conditionalFormatting sqref="B22">
    <cfRule type="cellIs" dxfId="2328" priority="59" operator="equal">
      <formula>0</formula>
    </cfRule>
    <cfRule type="containsBlanks" dxfId="2327" priority="60">
      <formula>LEN(TRIM(B22))=0</formula>
    </cfRule>
  </conditionalFormatting>
  <conditionalFormatting sqref="B23">
    <cfRule type="cellIs" dxfId="2326" priority="61" operator="equal">
      <formula>0</formula>
    </cfRule>
    <cfRule type="containsBlanks" dxfId="2325" priority="62">
      <formula>LEN(TRIM(B23))=0</formula>
    </cfRule>
  </conditionalFormatting>
  <conditionalFormatting sqref="A5">
    <cfRule type="containsBlanks" dxfId="2324" priority="56">
      <formula>LEN(TRIM(A5))=0</formula>
    </cfRule>
  </conditionalFormatting>
  <conditionalFormatting sqref="A5">
    <cfRule type="cellIs" dxfId="2323" priority="54" operator="equal">
      <formula>0</formula>
    </cfRule>
    <cfRule type="containsBlanks" dxfId="2322" priority="55">
      <formula>LEN(TRIM(A5))=0</formula>
    </cfRule>
  </conditionalFormatting>
  <conditionalFormatting sqref="A20">
    <cfRule type="containsBlanks" dxfId="2321" priority="53">
      <formula>LEN(TRIM(A20))=0</formula>
    </cfRule>
  </conditionalFormatting>
  <conditionalFormatting sqref="A20">
    <cfRule type="cellIs" dxfId="2320" priority="51" operator="equal">
      <formula>0</formula>
    </cfRule>
    <cfRule type="containsBlanks" dxfId="2319" priority="52">
      <formula>LEN(TRIM(A20))=0</formula>
    </cfRule>
  </conditionalFormatting>
  <conditionalFormatting sqref="A25">
    <cfRule type="cellIs" dxfId="2318" priority="41" operator="equal">
      <formula>0</formula>
    </cfRule>
    <cfRule type="containsBlanks" dxfId="2317" priority="42">
      <formula>LEN(TRIM(A25))=0</formula>
    </cfRule>
  </conditionalFormatting>
  <conditionalFormatting sqref="A28:A29">
    <cfRule type="cellIs" dxfId="2316" priority="47" operator="equal">
      <formula>0</formula>
    </cfRule>
    <cfRule type="containsBlanks" dxfId="2315" priority="48">
      <formula>LEN(TRIM(A28))=0</formula>
    </cfRule>
  </conditionalFormatting>
  <conditionalFormatting sqref="A24">
    <cfRule type="cellIs" dxfId="2314" priority="45" operator="equal">
      <formula>0</formula>
    </cfRule>
    <cfRule type="containsBlanks" dxfId="2313" priority="46">
      <formula>LEN(TRIM(A24))=0</formula>
    </cfRule>
  </conditionalFormatting>
  <conditionalFormatting sqref="A21:A22">
    <cfRule type="cellIs" dxfId="2312" priority="43" operator="equal">
      <formula>0</formula>
    </cfRule>
    <cfRule type="containsBlanks" dxfId="2311" priority="44">
      <formula>LEN(TRIM(A21))=0</formula>
    </cfRule>
  </conditionalFormatting>
  <conditionalFormatting sqref="A23">
    <cfRule type="cellIs" dxfId="2310" priority="27" operator="equal">
      <formula>0</formula>
    </cfRule>
    <cfRule type="containsBlanks" dxfId="2309" priority="28">
      <formula>LEN(TRIM(A23))=0</formula>
    </cfRule>
  </conditionalFormatting>
  <conditionalFormatting sqref="A26">
    <cfRule type="cellIs" dxfId="2308" priority="39" operator="equal">
      <formula>0</formula>
    </cfRule>
    <cfRule type="containsBlanks" dxfId="2307" priority="40">
      <formula>LEN(TRIM(A26))=0</formula>
    </cfRule>
  </conditionalFormatting>
  <conditionalFormatting sqref="A27">
    <cfRule type="cellIs" dxfId="2306" priority="37" operator="equal">
      <formula>0</formula>
    </cfRule>
    <cfRule type="containsBlanks" dxfId="2305" priority="38">
      <formula>LEN(TRIM(A27))=0</formula>
    </cfRule>
  </conditionalFormatting>
  <conditionalFormatting sqref="A21">
    <cfRule type="cellIs" dxfId="2304" priority="35" operator="equal">
      <formula>0</formula>
    </cfRule>
    <cfRule type="containsBlanks" dxfId="2303" priority="36">
      <formula>LEN(TRIM(A21))=0</formula>
    </cfRule>
  </conditionalFormatting>
  <conditionalFormatting sqref="A22">
    <cfRule type="cellIs" dxfId="2302" priority="33" operator="equal">
      <formula>0</formula>
    </cfRule>
    <cfRule type="containsBlanks" dxfId="2301" priority="34">
      <formula>LEN(TRIM(A22))=0</formula>
    </cfRule>
  </conditionalFormatting>
  <conditionalFormatting sqref="A23">
    <cfRule type="cellIs" dxfId="2300" priority="29" operator="equal">
      <formula>0</formula>
    </cfRule>
    <cfRule type="containsBlanks" dxfId="2299" priority="30">
      <formula>LEN(TRIM(A23))=0</formula>
    </cfRule>
  </conditionalFormatting>
  <conditionalFormatting sqref="A24">
    <cfRule type="cellIs" dxfId="2298" priority="31" operator="equal">
      <formula>0</formula>
    </cfRule>
    <cfRule type="containsBlanks" dxfId="2297" priority="32">
      <formula>LEN(TRIM(A24))=0</formula>
    </cfRule>
  </conditionalFormatting>
  <conditionalFormatting sqref="A23">
    <cfRule type="cellIs" dxfId="2296" priority="25" operator="equal">
      <formula>0</formula>
    </cfRule>
    <cfRule type="containsBlanks" dxfId="2295" priority="26">
      <formula>LEN(TRIM(A23))=0</formula>
    </cfRule>
  </conditionalFormatting>
  <conditionalFormatting sqref="A22">
    <cfRule type="cellIs" dxfId="2294" priority="11" operator="equal">
      <formula>0</formula>
    </cfRule>
    <cfRule type="containsBlanks" dxfId="2293" priority="12">
      <formula>LEN(TRIM(A22))=0</formula>
    </cfRule>
  </conditionalFormatting>
  <conditionalFormatting sqref="A24">
    <cfRule type="cellIs" dxfId="2292" priority="23" operator="equal">
      <formula>0</formula>
    </cfRule>
    <cfRule type="containsBlanks" dxfId="2291" priority="24">
      <formula>LEN(TRIM(A24))=0</formula>
    </cfRule>
  </conditionalFormatting>
  <conditionalFormatting sqref="A25">
    <cfRule type="cellIs" dxfId="2290" priority="21" operator="equal">
      <formula>0</formula>
    </cfRule>
    <cfRule type="containsBlanks" dxfId="2289" priority="22">
      <formula>LEN(TRIM(A25))=0</formula>
    </cfRule>
  </conditionalFormatting>
  <conditionalFormatting sqref="A26">
    <cfRule type="cellIs" dxfId="2288" priority="19" operator="equal">
      <formula>0</formula>
    </cfRule>
    <cfRule type="containsBlanks" dxfId="2287" priority="20">
      <formula>LEN(TRIM(A26))=0</formula>
    </cfRule>
  </conditionalFormatting>
  <conditionalFormatting sqref="A21">
    <cfRule type="cellIs" dxfId="2286" priority="17" operator="equal">
      <formula>0</formula>
    </cfRule>
    <cfRule type="containsBlanks" dxfId="2285" priority="18">
      <formula>LEN(TRIM(A21))=0</formula>
    </cfRule>
  </conditionalFormatting>
  <conditionalFormatting sqref="A22">
    <cfRule type="cellIs" dxfId="2284" priority="13" operator="equal">
      <formula>0</formula>
    </cfRule>
    <cfRule type="containsBlanks" dxfId="2283" priority="14">
      <formula>LEN(TRIM(A22))=0</formula>
    </cfRule>
  </conditionalFormatting>
  <conditionalFormatting sqref="A23">
    <cfRule type="cellIs" dxfId="2282" priority="15" operator="equal">
      <formula>0</formula>
    </cfRule>
    <cfRule type="containsBlanks" dxfId="2281" priority="16">
      <formula>LEN(TRIM(A23))=0</formula>
    </cfRule>
  </conditionalFormatting>
  <conditionalFormatting sqref="K10:X10 E10:F10 E12:X12">
    <cfRule type="cellIs" dxfId="2280" priority="3" operator="equal">
      <formula>0</formula>
    </cfRule>
    <cfRule type="containsBlanks" dxfId="2279" priority="4">
      <formula>LEN(TRIM(E10))=0</formula>
    </cfRule>
  </conditionalFormatting>
  <conditionalFormatting sqref="F9:K9">
    <cfRule type="cellIs" dxfId="2278" priority="9" operator="equal">
      <formula>0</formula>
    </cfRule>
    <cfRule type="containsBlanks" dxfId="2277" priority="10">
      <formula>LEN(TRIM(F9))=0</formula>
    </cfRule>
  </conditionalFormatting>
  <conditionalFormatting sqref="F11:L11 E9 M9:X9">
    <cfRule type="cellIs" dxfId="2276" priority="5" operator="equal">
      <formula>0</formula>
    </cfRule>
    <cfRule type="containsBlanks" dxfId="2275" priority="6">
      <formula>LEN(TRIM(E9))=0</formula>
    </cfRule>
  </conditionalFormatting>
  <conditionalFormatting sqref="G10:J10">
    <cfRule type="cellIs" dxfId="2274" priority="7" operator="equal">
      <formula>0</formula>
    </cfRule>
    <cfRule type="containsBlanks" dxfId="2273" priority="8">
      <formula>LEN(TRIM(G10))=0</formula>
    </cfRule>
  </conditionalFormatting>
  <conditionalFormatting sqref="E15:X17">
    <cfRule type="cellIs" dxfId="2272" priority="1" operator="equal">
      <formula>0</formula>
    </cfRule>
    <cfRule type="containsBlanks" dxfId="2271" priority="2">
      <formula>LEN(TRIM(E15))=0</formula>
    </cfRule>
  </conditionalFormatting>
  <dataValidations count="1">
    <dataValidation type="list" allowBlank="1" showInputMessage="1" showErrorMessage="1" sqref="B21:B29 C26:C29" xr:uid="{FCC0F3C7-45DC-4C23-B7A0-E2CFD4411432}">
      <formula1>CID</formula1>
    </dataValidation>
  </dataValidations>
  <pageMargins left="0.75" right="0.75" top="1" bottom="1" header="0.5" footer="0.5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uardarYRegistrarVerificacion">
                <anchor moveWithCells="1">
                  <from>
                    <xdr:col>1</xdr:col>
                    <xdr:colOff>495300</xdr:colOff>
                    <xdr:row>32</xdr:row>
                    <xdr:rowOff>142875</xdr:rowOff>
                  </from>
                  <to>
                    <xdr:col>1</xdr:col>
                    <xdr:colOff>1619250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F9E6B-DD36-496C-B640-C8FDA5E811B1}">
  <sheetPr codeName="Hoja89">
    <tabColor rgb="FFC00000"/>
    <pageSetUpPr fitToPage="1"/>
  </sheetPr>
  <dimension ref="A1:R36"/>
  <sheetViews>
    <sheetView zoomScaleNormal="100" workbookViewId="0">
      <pane xSplit="2" topLeftCell="C1" activePane="topRight" state="frozen"/>
      <selection pane="topRight" activeCell="K13" sqref="K13"/>
    </sheetView>
  </sheetViews>
  <sheetFormatPr baseColWidth="10" defaultColWidth="9.140625" defaultRowHeight="15" x14ac:dyDescent="0.25"/>
  <cols>
    <col min="2" max="2" width="63.140625" bestFit="1" customWidth="1"/>
    <col min="3" max="3" width="19" bestFit="1" customWidth="1"/>
    <col min="4" max="4" width="13.28515625" bestFit="1" customWidth="1"/>
    <col min="5" max="5" width="10.28515625" bestFit="1" customWidth="1"/>
    <col min="6" max="6" width="10.85546875" bestFit="1" customWidth="1"/>
    <col min="7" max="7" width="7.7109375" bestFit="1" customWidth="1"/>
    <col min="8" max="8" width="10.7109375" bestFit="1" customWidth="1"/>
  </cols>
  <sheetData>
    <row r="1" spans="1:8" ht="19.5" x14ac:dyDescent="0.25">
      <c r="A1" s="57" t="s">
        <v>34</v>
      </c>
      <c r="B1" s="58"/>
      <c r="C1" s="58"/>
      <c r="D1" s="58"/>
      <c r="E1" s="58"/>
      <c r="F1" s="58"/>
      <c r="G1" s="58"/>
      <c r="H1" s="59"/>
    </row>
    <row r="3" spans="1:8" ht="19.5" x14ac:dyDescent="0.25">
      <c r="A3" s="15" t="s">
        <v>284</v>
      </c>
      <c r="B3" s="15" t="s">
        <v>44</v>
      </c>
      <c r="C3" s="15" t="s">
        <v>23</v>
      </c>
      <c r="D3" s="15" t="s">
        <v>45</v>
      </c>
      <c r="E3" s="15" t="s">
        <v>11</v>
      </c>
      <c r="F3" s="15" t="s">
        <v>12</v>
      </c>
      <c r="G3" s="15" t="s">
        <v>13</v>
      </c>
      <c r="H3" s="15" t="s">
        <v>20</v>
      </c>
    </row>
    <row r="4" spans="1:8" ht="19.5" x14ac:dyDescent="0.25">
      <c r="B4" s="7">
        <v>65060225</v>
      </c>
      <c r="C4" s="32" t="s">
        <v>34</v>
      </c>
      <c r="D4" s="7">
        <v>10000</v>
      </c>
      <c r="E4" s="8">
        <f>($D21*E21+$D22*E22+$D23*E23+$D24*E24+$D25*E25+$D26*E26+$D27*E27+$D28*E28+$D29*E29)/100</f>
        <v>0.183</v>
      </c>
      <c r="F4" s="8">
        <f>($D21*F21+$D22*F22+$D23*F23+$D24*F24+$D25*F25+$D26*F26+$D27*F27+$D28*F28+$D29*F29)/100</f>
        <v>0.18299999999999997</v>
      </c>
      <c r="G4" s="8">
        <f>($D21*G21+$D22*G22+$D23*G23+$D24*G24+$D25*G25+$D26*G26+$D27*G27+$D28*G28+$D29*G29)/100</f>
        <v>3.95E-2</v>
      </c>
      <c r="H4" s="8">
        <f>($D21*H21+$D22*H22+$D23*H23+$D24*H24+$D25*H25+$D26*H26+$D27*H27+$D28*H28+$D29*H29)/100</f>
        <v>0.15839999999999999</v>
      </c>
    </row>
    <row r="5" spans="1:8" ht="19.5" x14ac:dyDescent="0.25">
      <c r="B5" s="54" t="s">
        <v>293</v>
      </c>
      <c r="C5" s="55"/>
      <c r="D5" s="56"/>
      <c r="E5" s="8">
        <v>0.16</v>
      </c>
      <c r="F5" s="8">
        <v>0.16</v>
      </c>
      <c r="G5" s="8">
        <v>0.03</v>
      </c>
      <c r="H5" s="8">
        <v>0.18</v>
      </c>
    </row>
    <row r="6" spans="1:8" ht="20.25" x14ac:dyDescent="0.25">
      <c r="B6" s="47" t="s">
        <v>295</v>
      </c>
      <c r="C6" s="48"/>
      <c r="D6" s="48"/>
      <c r="E6" s="47"/>
      <c r="F6" s="47"/>
      <c r="G6" s="47"/>
      <c r="H6" s="47"/>
    </row>
    <row r="7" spans="1:8" x14ac:dyDescent="0.25">
      <c r="B7" s="47" t="s">
        <v>287</v>
      </c>
      <c r="C7" s="48"/>
      <c r="D7" s="48"/>
      <c r="E7" s="49">
        <f>E8</f>
        <v>2.3414999999999998E-2</v>
      </c>
      <c r="F7" s="49">
        <f t="shared" ref="F7:G7" si="0">F8</f>
        <v>2.7874999999999997E-2</v>
      </c>
      <c r="G7" s="49">
        <f t="shared" si="0"/>
        <v>5.9624999999999991E-3</v>
      </c>
      <c r="H7" s="49"/>
    </row>
    <row r="8" spans="1:8" ht="17.25" x14ac:dyDescent="0.25">
      <c r="B8" s="52" t="s">
        <v>296</v>
      </c>
      <c r="C8" s="48"/>
      <c r="D8" s="48"/>
      <c r="E8" s="50">
        <f>IF(E4=0,"",((0.42+0.105*100*E$4)/100))</f>
        <v>2.3414999999999998E-2</v>
      </c>
      <c r="F8" s="50">
        <f>IF(F4=0,"",((0.5+0.125*100*F$4)/100))</f>
        <v>2.7874999999999997E-2</v>
      </c>
      <c r="G8" s="50">
        <f>IF(G4=0,"",((0.3+0.075*100*G$4)/100))</f>
        <v>5.9624999999999991E-3</v>
      </c>
      <c r="H8" s="50"/>
    </row>
    <row r="9" spans="1:8" ht="17.25" x14ac:dyDescent="0.25">
      <c r="B9" s="52" t="s">
        <v>297</v>
      </c>
      <c r="C9" s="48"/>
      <c r="D9" s="48"/>
      <c r="E9" s="47" t="str">
        <f>IF(E4=0,"",IF(OR(E8&gt;E4/2,E8&gt;1.501%),"SI","NO"))</f>
        <v>SI</v>
      </c>
      <c r="F9" s="47" t="str">
        <f>IF(F4=0,"",IF(OR(F8&gt;F4/2,F8&gt;1.501%),"SI","NO"))</f>
        <v>SI</v>
      </c>
      <c r="G9" s="47" t="str">
        <f>IF(G4=0,"",IF(OR(G8&gt;G4/2,G8&gt;1.501%),"SI","NO"))</f>
        <v>NO</v>
      </c>
      <c r="H9" s="47"/>
    </row>
    <row r="10" spans="1:8" x14ac:dyDescent="0.25">
      <c r="B10" s="47" t="s">
        <v>290</v>
      </c>
      <c r="C10" s="48"/>
      <c r="D10" s="48"/>
      <c r="E10" s="53">
        <f>IF(E4=0,"",IF(E9="NO",E8,1.5%))</f>
        <v>1.4999999999999999E-2</v>
      </c>
      <c r="F10" s="53">
        <f>IF(F4=0,"",IF(F9="NO",F8,1.5%))</f>
        <v>1.4999999999999999E-2</v>
      </c>
      <c r="G10" s="53">
        <f>IF(G4=0,"",IF(G9="NO",G8,1.5%))</f>
        <v>5.9624999999999991E-3</v>
      </c>
      <c r="H10" s="53"/>
    </row>
    <row r="11" spans="1:8" x14ac:dyDescent="0.25">
      <c r="B11" s="60" t="s">
        <v>298</v>
      </c>
    </row>
    <row r="12" spans="1:8" x14ac:dyDescent="0.25">
      <c r="B12" s="60" t="s">
        <v>299</v>
      </c>
    </row>
    <row r="13" spans="1:8" x14ac:dyDescent="0.25">
      <c r="B13" s="60" t="s">
        <v>300</v>
      </c>
    </row>
    <row r="14" spans="1:8" x14ac:dyDescent="0.25">
      <c r="B14" s="60"/>
    </row>
    <row r="15" spans="1:8" ht="19.5" x14ac:dyDescent="0.25">
      <c r="B15" s="61" t="s">
        <v>291</v>
      </c>
      <c r="C15" s="62"/>
      <c r="D15" s="63"/>
      <c r="E15" s="8">
        <f>IF(E4=0,"",E16-E10)</f>
        <v>0.14500000000000002</v>
      </c>
      <c r="F15" s="8">
        <f t="shared" ref="F15:G15" si="1">IF(F4=0,"",F16-F10)</f>
        <v>0.14500000000000002</v>
      </c>
      <c r="G15" s="8">
        <f t="shared" si="1"/>
        <v>2.40375E-2</v>
      </c>
      <c r="H15" s="8"/>
    </row>
    <row r="16" spans="1:8" ht="19.5" x14ac:dyDescent="0.25">
      <c r="B16" s="61" t="s">
        <v>294</v>
      </c>
      <c r="C16" s="62"/>
      <c r="D16" s="63"/>
      <c r="E16" s="8">
        <f>E5</f>
        <v>0.16</v>
      </c>
      <c r="F16" s="8">
        <f t="shared" ref="F16:H16" si="2">F5</f>
        <v>0.16</v>
      </c>
      <c r="G16" s="8">
        <f t="shared" si="2"/>
        <v>0.03</v>
      </c>
      <c r="H16" s="8">
        <f t="shared" si="2"/>
        <v>0.18</v>
      </c>
    </row>
    <row r="17" spans="1:8" ht="19.5" x14ac:dyDescent="0.25">
      <c r="B17" s="61" t="s">
        <v>292</v>
      </c>
      <c r="C17" s="62"/>
      <c r="D17" s="63"/>
      <c r="E17" s="8">
        <f>IF(E4=0,"",E16+E10)</f>
        <v>0.17499999999999999</v>
      </c>
      <c r="F17" s="8">
        <f t="shared" ref="F17:G17" si="3">IF(F4=0,"",F16+F10)</f>
        <v>0.17499999999999999</v>
      </c>
      <c r="G17" s="8">
        <f t="shared" si="3"/>
        <v>3.5962499999999994E-2</v>
      </c>
      <c r="H17" s="8"/>
    </row>
    <row r="20" spans="1:8" ht="19.5" x14ac:dyDescent="0.25">
      <c r="A20" s="15" t="s">
        <v>285</v>
      </c>
      <c r="B20" s="15" t="s">
        <v>0</v>
      </c>
      <c r="C20" s="15" t="s">
        <v>35</v>
      </c>
      <c r="D20" s="15" t="s">
        <v>37</v>
      </c>
      <c r="E20" s="15" t="s">
        <v>11</v>
      </c>
      <c r="F20" s="15" t="s">
        <v>12</v>
      </c>
      <c r="G20" s="15" t="s">
        <v>13</v>
      </c>
      <c r="H20" s="15" t="s">
        <v>20</v>
      </c>
    </row>
    <row r="21" spans="1:8" x14ac:dyDescent="0.25">
      <c r="A21" s="9"/>
      <c r="B21" s="9" t="s">
        <v>39</v>
      </c>
      <c r="C21" s="9">
        <v>150</v>
      </c>
      <c r="D21" s="9">
        <f>Tabla288[[#This Row],[CANTIDAD]]/10</f>
        <v>15</v>
      </c>
      <c r="E21" s="10" cm="1">
        <f t="array" ref="E21">IF($B21="",0%,(_xlfn.XLOOKUP($B21,Tabla1[[#All],[ID]],Tabla1[[#All],[CaO]])))</f>
        <v>0.26</v>
      </c>
      <c r="F21" s="10" cm="1">
        <f t="array" ref="F21">IF($B21="",0%,(_xlfn.XLOOKUP($B21,Tabla1[[#All],[ID]],Tabla1[[#All],[MgO]])))</f>
        <v>0</v>
      </c>
      <c r="G21" s="10" cm="1">
        <f t="array" ref="G21">IF($B21="",0%,(_xlfn.XLOOKUP($B21,Tabla1[[#All],[ID]],Tabla1[[#All],[S]])))</f>
        <v>0.13</v>
      </c>
      <c r="H21" s="10" cm="1">
        <f t="array" ref="H21">IF($B21="",0%,(_xlfn.XLOOKUP($B21,Tabla1[[#All],[ID]],Tabla1[[#All],[SiO2]])))</f>
        <v>0</v>
      </c>
    </row>
    <row r="22" spans="1:8" x14ac:dyDescent="0.25">
      <c r="A22" s="9"/>
      <c r="B22" s="9" t="s">
        <v>40</v>
      </c>
      <c r="C22" s="9">
        <v>100</v>
      </c>
      <c r="D22" s="9">
        <f>Tabla288[[#This Row],[CANTIDAD]]/10</f>
        <v>10</v>
      </c>
      <c r="E22" s="10" cm="1">
        <f t="array" ref="E22">IF($B22="",0%,(_xlfn.XLOOKUP($B22,Tabla1[[#All],[ID]],Tabla1[[#All],[CaO]])))</f>
        <v>0</v>
      </c>
      <c r="F22" s="10" cm="1">
        <f t="array" ref="F22">IF($B22="",0%,(_xlfn.XLOOKUP($B22,Tabla1[[#All],[ID]],Tabla1[[#All],[MgO]])))</f>
        <v>0.25</v>
      </c>
      <c r="G22" s="10" cm="1">
        <f t="array" ref="G22">IF($B22="",0%,(_xlfn.XLOOKUP($B22,Tabla1[[#All],[ID]],Tabla1[[#All],[S]])))</f>
        <v>0.2</v>
      </c>
      <c r="H22" s="10" cm="1">
        <f t="array" ref="H22">IF($B22="",0%,(_xlfn.XLOOKUP($B22,Tabla1[[#All],[ID]],Tabla1[[#All],[SiO2]])))</f>
        <v>0</v>
      </c>
    </row>
    <row r="23" spans="1:8" x14ac:dyDescent="0.25">
      <c r="A23" s="9"/>
      <c r="B23" s="9" t="s">
        <v>41</v>
      </c>
      <c r="C23" s="9">
        <v>100</v>
      </c>
      <c r="D23" s="9">
        <f>Tabla288[[#This Row],[CANTIDAD]]/10</f>
        <v>10</v>
      </c>
      <c r="E23" s="10" cm="1">
        <f t="array" ref="E23">IF($B23="",0%,(_xlfn.XLOOKUP($B23,Tabla1[[#All],[ID]],Tabla1[[#All],[CaO]])))</f>
        <v>0.34</v>
      </c>
      <c r="F23" s="10" cm="1">
        <f t="array" ref="F23">IF($B23="",0%,(_xlfn.XLOOKUP($B23,Tabla1[[#All],[ID]],Tabla1[[#All],[MgO]])))</f>
        <v>0.14000000000000001</v>
      </c>
      <c r="G23" s="10" cm="1">
        <f t="array" ref="G23">IF($B23="",0%,(_xlfn.XLOOKUP($B23,Tabla1[[#All],[ID]],Tabla1[[#All],[S]])))</f>
        <v>0</v>
      </c>
      <c r="H23" s="10" cm="1">
        <f t="array" ref="H23">IF($B23="",0%,(_xlfn.XLOOKUP($B23,Tabla1[[#All],[ID]],Tabla1[[#All],[SiO2]])))</f>
        <v>0</v>
      </c>
    </row>
    <row r="24" spans="1:8" x14ac:dyDescent="0.25">
      <c r="A24" s="9"/>
      <c r="B24" s="9" t="s">
        <v>42</v>
      </c>
      <c r="C24" s="9">
        <v>400</v>
      </c>
      <c r="D24" s="9">
        <f>Tabla288[[#This Row],[CANTIDAD]]/10</f>
        <v>40</v>
      </c>
      <c r="E24" s="10" cm="1">
        <f t="array" ref="E24">IF($B24="",0%,(_xlfn.XLOOKUP($B24,Tabla1[[#All],[ID]],Tabla1[[#All],[CaO]])))</f>
        <v>0</v>
      </c>
      <c r="F24" s="10" cm="1">
        <f t="array" ref="F24">IF($B24="",0%,(_xlfn.XLOOKUP($B24,Tabla1[[#All],[ID]],Tabla1[[#All],[MgO]])))</f>
        <v>0.36</v>
      </c>
      <c r="G24" s="10" cm="1">
        <f t="array" ref="G24">IF($B24="",0%,(_xlfn.XLOOKUP($B24,Tabla1[[#All],[ID]],Tabla1[[#All],[S]])))</f>
        <v>0</v>
      </c>
      <c r="H24" s="10" cm="1">
        <f t="array" ref="H24">IF($B24="",0%,(_xlfn.XLOOKUP($B24,Tabla1[[#All],[ID]],Tabla1[[#All],[SiO2]])))</f>
        <v>0.39600000000000002</v>
      </c>
    </row>
    <row r="25" spans="1:8" x14ac:dyDescent="0.25">
      <c r="A25" s="9"/>
      <c r="B25" s="9" t="s">
        <v>43</v>
      </c>
      <c r="C25" s="9">
        <v>250</v>
      </c>
      <c r="D25" s="9">
        <f>Tabla288[[#This Row],[CANTIDAD]]/10</f>
        <v>25</v>
      </c>
      <c r="E25" s="10" cm="1">
        <f t="array" ref="E25">IF($B25="",0%,(_xlfn.XLOOKUP($B25,Tabla1[[#All],[ID]],Tabla1[[#All],[CaO]])))</f>
        <v>0.44</v>
      </c>
      <c r="F25" s="10" cm="1">
        <f t="array" ref="F25">IF($B25="",0%,(_xlfn.XLOOKUP($B25,Tabla1[[#All],[ID]],Tabla1[[#All],[MgO]])))</f>
        <v>0</v>
      </c>
      <c r="G25" s="10" cm="1">
        <f t="array" ref="G25">IF($B25="",0%,(_xlfn.XLOOKUP($B25,Tabla1[[#All],[ID]],Tabla1[[#All],[S]])))</f>
        <v>0</v>
      </c>
      <c r="H25" s="10" cm="1">
        <f t="array" ref="H25">IF($B25="",0%,(_xlfn.XLOOKUP($B25,Tabla1[[#All],[ID]],Tabla1[[#All],[SiO2]])))</f>
        <v>0</v>
      </c>
    </row>
    <row r="26" spans="1:8" x14ac:dyDescent="0.25">
      <c r="A26" s="9"/>
      <c r="B26" s="9"/>
      <c r="C26" s="9"/>
      <c r="D26" s="9">
        <f>Tabla288[[#This Row],[CANTIDAD]]/10</f>
        <v>0</v>
      </c>
      <c r="E26" s="10"/>
      <c r="F26" s="10"/>
      <c r="G26" s="10"/>
      <c r="H26" s="10"/>
    </row>
    <row r="27" spans="1:8" x14ac:dyDescent="0.25">
      <c r="A27" s="9"/>
      <c r="B27" s="9"/>
      <c r="C27" s="9"/>
      <c r="D27" s="9">
        <f>IF(Tabla288[[#This Row],[CANTIDAD]]="",0%,Tabla288[[#This Row],[CANTIDAD]]/10)</f>
        <v>0</v>
      </c>
      <c r="E27" s="10" cm="1">
        <f t="array" ref="E27">IF($B27="",0%,(_xlfn.XLOOKUP($B27,Tabla1[[#All],[ID]],Tabla1[[#All],[CaO]])))</f>
        <v>0</v>
      </c>
      <c r="F27" s="10" cm="1">
        <f t="array" ref="F27">IF($B27="",0%,(_xlfn.XLOOKUP($B27,Tabla1[[#All],[ID]],Tabla1[[#All],[MgO]])))</f>
        <v>0</v>
      </c>
      <c r="G27" s="10" cm="1">
        <f t="array" ref="G27">IF($B27="",0%,(_xlfn.XLOOKUP($B27,Tabla1[[#All],[ID]],Tabla1[[#All],[S]])))</f>
        <v>0</v>
      </c>
      <c r="H27" s="10" cm="1">
        <f t="array" ref="H27">IF($B27="",0%,(_xlfn.XLOOKUP($B27,Tabla1[[#All],[ID]],Tabla1[[#All],[SiO2]])))</f>
        <v>0</v>
      </c>
    </row>
    <row r="28" spans="1:8" x14ac:dyDescent="0.25">
      <c r="A28" s="9"/>
      <c r="B28" s="9"/>
      <c r="C28" s="9"/>
      <c r="D28" s="9">
        <f>IF(Tabla288[[#This Row],[CANTIDAD]]="",0%,Tabla288[[#This Row],[CANTIDAD]]/10)</f>
        <v>0</v>
      </c>
      <c r="E28" s="10" cm="1">
        <f t="array" ref="E28">IF($B28="",0%,(_xlfn.XLOOKUP($B28,Tabla1[[#All],[ID]],Tabla1[[#All],[CaO]])))</f>
        <v>0</v>
      </c>
      <c r="F28" s="10" cm="1">
        <f t="array" ref="F28">IF($B28="",0%,(_xlfn.XLOOKUP($B28,Tabla1[[#All],[ID]],Tabla1[[#All],[MgO]])))</f>
        <v>0</v>
      </c>
      <c r="G28" s="10" cm="1">
        <f t="array" ref="G28">IF($B28="",0%,(_xlfn.XLOOKUP($B28,Tabla1[[#All],[ID]],Tabla1[[#All],[S]])))</f>
        <v>0</v>
      </c>
      <c r="H28" s="10" cm="1">
        <f t="array" ref="H28">IF($B28="",0%,(_xlfn.XLOOKUP($B28,Tabla1[[#All],[ID]],Tabla1[[#All],[SiO2]])))</f>
        <v>0</v>
      </c>
    </row>
    <row r="29" spans="1:8" x14ac:dyDescent="0.25">
      <c r="A29" s="9"/>
      <c r="B29" s="9"/>
      <c r="C29" s="9"/>
      <c r="D29" s="9">
        <f>IF(Tabla288[[#This Row],[CANTIDAD]]="",0%,Tabla288[[#This Row],[CANTIDAD]]/10)</f>
        <v>0</v>
      </c>
      <c r="E29" s="10" cm="1">
        <f t="array" ref="E29">IF($B29="",0%,(_xlfn.XLOOKUP($B29,Tabla1[[#All],[ID]],Tabla1[[#All],[CaO]])))</f>
        <v>0</v>
      </c>
      <c r="F29" s="10" cm="1">
        <f t="array" ref="F29">IF($B29="",0%,(_xlfn.XLOOKUP($B29,Tabla1[[#All],[ID]],Tabla1[[#All],[MgO]])))</f>
        <v>0</v>
      </c>
      <c r="G29" s="10" cm="1">
        <f t="array" ref="G29">IF($B29="",0%,(_xlfn.XLOOKUP($B29,Tabla1[[#All],[ID]],Tabla1[[#All],[S]])))</f>
        <v>0</v>
      </c>
      <c r="H29" s="10" cm="1">
        <f t="array" ref="H29">IF($B29="",0%,(_xlfn.XLOOKUP($B29,Tabla1[[#All],[ID]],Tabla1[[#All],[SiO2]])))</f>
        <v>0</v>
      </c>
    </row>
    <row r="30" spans="1:8" x14ac:dyDescent="0.25">
      <c r="E30" s="6"/>
      <c r="F30" s="6"/>
      <c r="G30" s="6"/>
      <c r="H30" s="6"/>
    </row>
    <row r="31" spans="1:8" x14ac:dyDescent="0.25">
      <c r="A31" s="47"/>
    </row>
    <row r="34" spans="1:1" x14ac:dyDescent="0.25">
      <c r="A34" s="47"/>
    </row>
    <row r="35" spans="1:1" x14ac:dyDescent="0.25">
      <c r="A35" s="47"/>
    </row>
    <row r="36" spans="1:1" x14ac:dyDescent="0.25">
      <c r="A36" s="47"/>
    </row>
  </sheetData>
  <mergeCells count="5">
    <mergeCell ref="B5:D5"/>
    <mergeCell ref="A1:H1"/>
    <mergeCell ref="B16:D16"/>
    <mergeCell ref="B15:D15"/>
    <mergeCell ref="B17:D17"/>
  </mergeCells>
  <conditionalFormatting sqref="E3:H4 E20:H20">
    <cfRule type="containsBlanks" dxfId="2270" priority="138">
      <formula>LEN(TRIM(E3))=0</formula>
    </cfRule>
  </conditionalFormatting>
  <conditionalFormatting sqref="E21:H29 E4:H4">
    <cfRule type="cellIs" dxfId="2269" priority="137" operator="equal">
      <formula>0</formula>
    </cfRule>
  </conditionalFormatting>
  <conditionalFormatting sqref="D21:D29">
    <cfRule type="cellIs" dxfId="2268" priority="135" operator="equal">
      <formula>0</formula>
    </cfRule>
    <cfRule type="containsBlanks" dxfId="2267" priority="136">
      <formula>LEN(TRIM(D21))=0</formula>
    </cfRule>
  </conditionalFormatting>
  <conditionalFormatting sqref="D3">
    <cfRule type="containsBlanks" dxfId="2266" priority="133">
      <formula>LEN(TRIM(D3))=0</formula>
    </cfRule>
  </conditionalFormatting>
  <conditionalFormatting sqref="D4">
    <cfRule type="containsBlanks" dxfId="2265" priority="132">
      <formula>LEN(TRIM(D4))=0</formula>
    </cfRule>
  </conditionalFormatting>
  <conditionalFormatting sqref="D20">
    <cfRule type="containsBlanks" dxfId="2264" priority="130">
      <formula>LEN(TRIM(D20))=0</formula>
    </cfRule>
  </conditionalFormatting>
  <conditionalFormatting sqref="B20:C22 B4:C4 C28:H29 D20:H27 D3:H4">
    <cfRule type="cellIs" dxfId="2263" priority="128" operator="equal">
      <formula>0</formula>
    </cfRule>
    <cfRule type="containsBlanks" dxfId="2262" priority="129">
      <formula>LEN(TRIM(B3))=0</formula>
    </cfRule>
  </conditionalFormatting>
  <conditionalFormatting sqref="B3:C3">
    <cfRule type="containsBlanks" dxfId="2261" priority="127">
      <formula>LEN(TRIM(B3))=0</formula>
    </cfRule>
  </conditionalFormatting>
  <conditionalFormatting sqref="B3:C3">
    <cfRule type="cellIs" dxfId="2260" priority="125" operator="equal">
      <formula>0</formula>
    </cfRule>
    <cfRule type="containsBlanks" dxfId="2259" priority="126">
      <formula>LEN(TRIM(B3))=0</formula>
    </cfRule>
  </conditionalFormatting>
  <conditionalFormatting sqref="B28:B29">
    <cfRule type="cellIs" dxfId="2258" priority="123" operator="equal">
      <formula>0</formula>
    </cfRule>
    <cfRule type="containsBlanks" dxfId="2257" priority="124">
      <formula>LEN(TRIM(B28))=0</formula>
    </cfRule>
  </conditionalFormatting>
  <conditionalFormatting sqref="C27">
    <cfRule type="cellIs" dxfId="2256" priority="121" operator="equal">
      <formula>0</formula>
    </cfRule>
    <cfRule type="containsBlanks" dxfId="2255" priority="122">
      <formula>LEN(TRIM(C27))=0</formula>
    </cfRule>
  </conditionalFormatting>
  <conditionalFormatting sqref="C26">
    <cfRule type="cellIs" dxfId="2254" priority="119" operator="equal">
      <formula>0</formula>
    </cfRule>
    <cfRule type="containsBlanks" dxfId="2253" priority="120">
      <formula>LEN(TRIM(C26))=0</formula>
    </cfRule>
  </conditionalFormatting>
  <conditionalFormatting sqref="C25">
    <cfRule type="cellIs" dxfId="2252" priority="117" operator="equal">
      <formula>0</formula>
    </cfRule>
    <cfRule type="containsBlanks" dxfId="2251" priority="118">
      <formula>LEN(TRIM(C25))=0</formula>
    </cfRule>
  </conditionalFormatting>
  <conditionalFormatting sqref="B24:C24">
    <cfRule type="cellIs" dxfId="2250" priority="115" operator="equal">
      <formula>0</formula>
    </cfRule>
    <cfRule type="containsBlanks" dxfId="2249" priority="116">
      <formula>LEN(TRIM(B24))=0</formula>
    </cfRule>
  </conditionalFormatting>
  <conditionalFormatting sqref="B4:C4">
    <cfRule type="containsBlanks" dxfId="2248" priority="114">
      <formula>LEN(TRIM(B4))=0</formula>
    </cfRule>
  </conditionalFormatting>
  <conditionalFormatting sqref="B20:C20">
    <cfRule type="containsBlanks" dxfId="2247" priority="113">
      <formula>LEN(TRIM(B20))=0</formula>
    </cfRule>
  </conditionalFormatting>
  <conditionalFormatting sqref="C23">
    <cfRule type="cellIs" dxfId="2246" priority="111" operator="equal">
      <formula>0</formula>
    </cfRule>
    <cfRule type="containsBlanks" dxfId="2245" priority="112">
      <formula>LEN(TRIM(C23))=0</formula>
    </cfRule>
  </conditionalFormatting>
  <conditionalFormatting sqref="B23">
    <cfRule type="cellIs" dxfId="2244" priority="95" operator="equal">
      <formula>0</formula>
    </cfRule>
    <cfRule type="containsBlanks" dxfId="2243" priority="96">
      <formula>LEN(TRIM(B23))=0</formula>
    </cfRule>
  </conditionalFormatting>
  <conditionalFormatting sqref="B25">
    <cfRule type="cellIs" dxfId="2242" priority="109" operator="equal">
      <formula>0</formula>
    </cfRule>
    <cfRule type="containsBlanks" dxfId="2241" priority="110">
      <formula>LEN(TRIM(B25))=0</formula>
    </cfRule>
  </conditionalFormatting>
  <conditionalFormatting sqref="B26">
    <cfRule type="cellIs" dxfId="2240" priority="107" operator="equal">
      <formula>0</formula>
    </cfRule>
    <cfRule type="containsBlanks" dxfId="2239" priority="108">
      <formula>LEN(TRIM(B26))=0</formula>
    </cfRule>
  </conditionalFormatting>
  <conditionalFormatting sqref="B27">
    <cfRule type="cellIs" dxfId="2238" priority="105" operator="equal">
      <formula>0</formula>
    </cfRule>
    <cfRule type="containsBlanks" dxfId="2237" priority="106">
      <formula>LEN(TRIM(B27))=0</formula>
    </cfRule>
  </conditionalFormatting>
  <conditionalFormatting sqref="B21">
    <cfRule type="cellIs" dxfId="2236" priority="103" operator="equal">
      <formula>0</formula>
    </cfRule>
    <cfRule type="containsBlanks" dxfId="2235" priority="104">
      <formula>LEN(TRIM(B21))=0</formula>
    </cfRule>
  </conditionalFormatting>
  <conditionalFormatting sqref="B22">
    <cfRule type="cellIs" dxfId="2234" priority="101" operator="equal">
      <formula>0</formula>
    </cfRule>
    <cfRule type="containsBlanks" dxfId="2233" priority="102">
      <formula>LEN(TRIM(B22))=0</formula>
    </cfRule>
  </conditionalFormatting>
  <conditionalFormatting sqref="B23">
    <cfRule type="cellIs" dxfId="2232" priority="97" operator="equal">
      <formula>0</formula>
    </cfRule>
    <cfRule type="containsBlanks" dxfId="2231" priority="98">
      <formula>LEN(TRIM(B23))=0</formula>
    </cfRule>
  </conditionalFormatting>
  <conditionalFormatting sqref="B24">
    <cfRule type="cellIs" dxfId="2230" priority="99" operator="equal">
      <formula>0</formula>
    </cfRule>
    <cfRule type="containsBlanks" dxfId="2229" priority="100">
      <formula>LEN(TRIM(B24))=0</formula>
    </cfRule>
  </conditionalFormatting>
  <conditionalFormatting sqref="B23">
    <cfRule type="cellIs" dxfId="2228" priority="93" operator="equal">
      <formula>0</formula>
    </cfRule>
    <cfRule type="containsBlanks" dxfId="2227" priority="94">
      <formula>LEN(TRIM(B23))=0</formula>
    </cfRule>
  </conditionalFormatting>
  <conditionalFormatting sqref="B22">
    <cfRule type="cellIs" dxfId="2226" priority="79" operator="equal">
      <formula>0</formula>
    </cfRule>
    <cfRule type="containsBlanks" dxfId="2225" priority="80">
      <formula>LEN(TRIM(B22))=0</formula>
    </cfRule>
  </conditionalFormatting>
  <conditionalFormatting sqref="B24">
    <cfRule type="cellIs" dxfId="2224" priority="91" operator="equal">
      <formula>0</formula>
    </cfRule>
    <cfRule type="containsBlanks" dxfId="2223" priority="92">
      <formula>LEN(TRIM(B24))=0</formula>
    </cfRule>
  </conditionalFormatting>
  <conditionalFormatting sqref="B25">
    <cfRule type="cellIs" dxfId="2222" priority="89" operator="equal">
      <formula>0</formula>
    </cfRule>
    <cfRule type="containsBlanks" dxfId="2221" priority="90">
      <formula>LEN(TRIM(B25))=0</formula>
    </cfRule>
  </conditionalFormatting>
  <conditionalFormatting sqref="B26">
    <cfRule type="cellIs" dxfId="2220" priority="87" operator="equal">
      <formula>0</formula>
    </cfRule>
    <cfRule type="containsBlanks" dxfId="2219" priority="88">
      <formula>LEN(TRIM(B26))=0</formula>
    </cfRule>
  </conditionalFormatting>
  <conditionalFormatting sqref="B21">
    <cfRule type="cellIs" dxfId="2218" priority="85" operator="equal">
      <formula>0</formula>
    </cfRule>
    <cfRule type="containsBlanks" dxfId="2217" priority="86">
      <formula>LEN(TRIM(B21))=0</formula>
    </cfRule>
  </conditionalFormatting>
  <conditionalFormatting sqref="B22">
    <cfRule type="cellIs" dxfId="2216" priority="81" operator="equal">
      <formula>0</formula>
    </cfRule>
    <cfRule type="containsBlanks" dxfId="2215" priority="82">
      <formula>LEN(TRIM(B22))=0</formula>
    </cfRule>
  </conditionalFormatting>
  <conditionalFormatting sqref="B23">
    <cfRule type="cellIs" dxfId="2214" priority="83" operator="equal">
      <formula>0</formula>
    </cfRule>
    <cfRule type="containsBlanks" dxfId="2213" priority="84">
      <formula>LEN(TRIM(B23))=0</formula>
    </cfRule>
  </conditionalFormatting>
  <conditionalFormatting sqref="A3">
    <cfRule type="containsBlanks" dxfId="2212" priority="78">
      <formula>LEN(TRIM(A3))=0</formula>
    </cfRule>
  </conditionalFormatting>
  <conditionalFormatting sqref="A3">
    <cfRule type="cellIs" dxfId="2211" priority="76" operator="equal">
      <formula>0</formula>
    </cfRule>
    <cfRule type="containsBlanks" dxfId="2210" priority="77">
      <formula>LEN(TRIM(A3))=0</formula>
    </cfRule>
  </conditionalFormatting>
  <conditionalFormatting sqref="A20">
    <cfRule type="containsBlanks" dxfId="2209" priority="75">
      <formula>LEN(TRIM(A20))=0</formula>
    </cfRule>
  </conditionalFormatting>
  <conditionalFormatting sqref="A20">
    <cfRule type="cellIs" dxfId="2208" priority="73" operator="equal">
      <formula>0</formula>
    </cfRule>
    <cfRule type="containsBlanks" dxfId="2207" priority="74">
      <formula>LEN(TRIM(A20))=0</formula>
    </cfRule>
  </conditionalFormatting>
  <conditionalFormatting sqref="A25">
    <cfRule type="cellIs" dxfId="2206" priority="65" operator="equal">
      <formula>0</formula>
    </cfRule>
    <cfRule type="containsBlanks" dxfId="2205" priority="66">
      <formula>LEN(TRIM(A25))=0</formula>
    </cfRule>
  </conditionalFormatting>
  <conditionalFormatting sqref="A28:A29">
    <cfRule type="cellIs" dxfId="2204" priority="71" operator="equal">
      <formula>0</formula>
    </cfRule>
    <cfRule type="containsBlanks" dxfId="2203" priority="72">
      <formula>LEN(TRIM(A28))=0</formula>
    </cfRule>
  </conditionalFormatting>
  <conditionalFormatting sqref="A24">
    <cfRule type="cellIs" dxfId="2202" priority="69" operator="equal">
      <formula>0</formula>
    </cfRule>
    <cfRule type="containsBlanks" dxfId="2201" priority="70">
      <formula>LEN(TRIM(A24))=0</formula>
    </cfRule>
  </conditionalFormatting>
  <conditionalFormatting sqref="A21:A22">
    <cfRule type="cellIs" dxfId="2200" priority="67" operator="equal">
      <formula>0</formula>
    </cfRule>
    <cfRule type="containsBlanks" dxfId="2199" priority="68">
      <formula>LEN(TRIM(A21))=0</formula>
    </cfRule>
  </conditionalFormatting>
  <conditionalFormatting sqref="A23">
    <cfRule type="cellIs" dxfId="2198" priority="51" operator="equal">
      <formula>0</formula>
    </cfRule>
    <cfRule type="containsBlanks" dxfId="2197" priority="52">
      <formula>LEN(TRIM(A23))=0</formula>
    </cfRule>
  </conditionalFormatting>
  <conditionalFormatting sqref="A26">
    <cfRule type="cellIs" dxfId="2196" priority="63" operator="equal">
      <formula>0</formula>
    </cfRule>
    <cfRule type="containsBlanks" dxfId="2195" priority="64">
      <formula>LEN(TRIM(A26))=0</formula>
    </cfRule>
  </conditionalFormatting>
  <conditionalFormatting sqref="A27">
    <cfRule type="cellIs" dxfId="2194" priority="61" operator="equal">
      <formula>0</formula>
    </cfRule>
    <cfRule type="containsBlanks" dxfId="2193" priority="62">
      <formula>LEN(TRIM(A27))=0</formula>
    </cfRule>
  </conditionalFormatting>
  <conditionalFormatting sqref="A21">
    <cfRule type="cellIs" dxfId="2192" priority="59" operator="equal">
      <formula>0</formula>
    </cfRule>
    <cfRule type="containsBlanks" dxfId="2191" priority="60">
      <formula>LEN(TRIM(A21))=0</formula>
    </cfRule>
  </conditionalFormatting>
  <conditionalFormatting sqref="A22">
    <cfRule type="cellIs" dxfId="2190" priority="57" operator="equal">
      <formula>0</formula>
    </cfRule>
    <cfRule type="containsBlanks" dxfId="2189" priority="58">
      <formula>LEN(TRIM(A22))=0</formula>
    </cfRule>
  </conditionalFormatting>
  <conditionalFormatting sqref="A23">
    <cfRule type="cellIs" dxfId="2188" priority="53" operator="equal">
      <formula>0</formula>
    </cfRule>
    <cfRule type="containsBlanks" dxfId="2187" priority="54">
      <formula>LEN(TRIM(A23))=0</formula>
    </cfRule>
  </conditionalFormatting>
  <conditionalFormatting sqref="A24">
    <cfRule type="cellIs" dxfId="2186" priority="55" operator="equal">
      <formula>0</formula>
    </cfRule>
    <cfRule type="containsBlanks" dxfId="2185" priority="56">
      <formula>LEN(TRIM(A24))=0</formula>
    </cfRule>
  </conditionalFormatting>
  <conditionalFormatting sqref="A23">
    <cfRule type="cellIs" dxfId="2184" priority="49" operator="equal">
      <formula>0</formula>
    </cfRule>
    <cfRule type="containsBlanks" dxfId="2183" priority="50">
      <formula>LEN(TRIM(A23))=0</formula>
    </cfRule>
  </conditionalFormatting>
  <conditionalFormatting sqref="A22">
    <cfRule type="cellIs" dxfId="2182" priority="35" operator="equal">
      <formula>0</formula>
    </cfRule>
    <cfRule type="containsBlanks" dxfId="2181" priority="36">
      <formula>LEN(TRIM(A22))=0</formula>
    </cfRule>
  </conditionalFormatting>
  <conditionalFormatting sqref="A24">
    <cfRule type="cellIs" dxfId="2180" priority="47" operator="equal">
      <formula>0</formula>
    </cfRule>
    <cfRule type="containsBlanks" dxfId="2179" priority="48">
      <formula>LEN(TRIM(A24))=0</formula>
    </cfRule>
  </conditionalFormatting>
  <conditionalFormatting sqref="A25">
    <cfRule type="cellIs" dxfId="2178" priority="45" operator="equal">
      <formula>0</formula>
    </cfRule>
    <cfRule type="containsBlanks" dxfId="2177" priority="46">
      <formula>LEN(TRIM(A25))=0</formula>
    </cfRule>
  </conditionalFormatting>
  <conditionalFormatting sqref="A26">
    <cfRule type="cellIs" dxfId="2176" priority="43" operator="equal">
      <formula>0</formula>
    </cfRule>
    <cfRule type="containsBlanks" dxfId="2175" priority="44">
      <formula>LEN(TRIM(A26))=0</formula>
    </cfRule>
  </conditionalFormatting>
  <conditionalFormatting sqref="A21">
    <cfRule type="cellIs" dxfId="2174" priority="41" operator="equal">
      <formula>0</formula>
    </cfRule>
    <cfRule type="containsBlanks" dxfId="2173" priority="42">
      <formula>LEN(TRIM(A21))=0</formula>
    </cfRule>
  </conditionalFormatting>
  <conditionalFormatting sqref="A22">
    <cfRule type="cellIs" dxfId="2172" priority="37" operator="equal">
      <formula>0</formula>
    </cfRule>
    <cfRule type="containsBlanks" dxfId="2171" priority="38">
      <formula>LEN(TRIM(A22))=0</formula>
    </cfRule>
  </conditionalFormatting>
  <conditionalFormatting sqref="A23">
    <cfRule type="cellIs" dxfId="2170" priority="39" operator="equal">
      <formula>0</formula>
    </cfRule>
    <cfRule type="containsBlanks" dxfId="2169" priority="40">
      <formula>LEN(TRIM(A23))=0</formula>
    </cfRule>
  </conditionalFormatting>
  <conditionalFormatting sqref="E8:G8 E10:G10">
    <cfRule type="cellIs" dxfId="2168" priority="27" operator="equal">
      <formula>0</formula>
    </cfRule>
    <cfRule type="containsBlanks" dxfId="2167" priority="28">
      <formula>LEN(TRIM(E8))=0</formula>
    </cfRule>
  </conditionalFormatting>
  <conditionalFormatting sqref="E7:G7">
    <cfRule type="cellIs" dxfId="2166" priority="29" operator="equal">
      <formula>0</formula>
    </cfRule>
    <cfRule type="containsBlanks" dxfId="2165" priority="30">
      <formula>LEN(TRIM(E7))=0</formula>
    </cfRule>
  </conditionalFormatting>
  <conditionalFormatting sqref="B5">
    <cfRule type="containsBlanks" dxfId="2164" priority="24">
      <formula>LEN(TRIM(B5))=0</formula>
    </cfRule>
  </conditionalFormatting>
  <conditionalFormatting sqref="B5">
    <cfRule type="cellIs" dxfId="2163" priority="22" operator="equal">
      <formula>0</formula>
    </cfRule>
    <cfRule type="containsBlanks" dxfId="2162" priority="23">
      <formula>LEN(TRIM(B5))=0</formula>
    </cfRule>
  </conditionalFormatting>
  <conditionalFormatting sqref="E5:H5">
    <cfRule type="containsBlanks" dxfId="2161" priority="21">
      <formula>LEN(TRIM(E5))=0</formula>
    </cfRule>
  </conditionalFormatting>
  <conditionalFormatting sqref="E5:H5">
    <cfRule type="cellIs" dxfId="2160" priority="20" operator="equal">
      <formula>0</formula>
    </cfRule>
  </conditionalFormatting>
  <conditionalFormatting sqref="E5:H5">
    <cfRule type="cellIs" dxfId="2159" priority="18" operator="equal">
      <formula>0</formula>
    </cfRule>
    <cfRule type="containsBlanks" dxfId="2158" priority="19">
      <formula>LEN(TRIM(E5))=0</formula>
    </cfRule>
  </conditionalFormatting>
  <conditionalFormatting sqref="B15:B17">
    <cfRule type="cellIs" dxfId="2157" priority="5" operator="equal">
      <formula>0</formula>
    </cfRule>
    <cfRule type="containsBlanks" dxfId="2156" priority="6">
      <formula>LEN(TRIM(B15))=0</formula>
    </cfRule>
  </conditionalFormatting>
  <conditionalFormatting sqref="E15:H17">
    <cfRule type="containsBlanks" dxfId="2155" priority="4">
      <formula>LEN(TRIM(E15))=0</formula>
    </cfRule>
  </conditionalFormatting>
  <conditionalFormatting sqref="A1">
    <cfRule type="cellIs" dxfId="2154" priority="13" operator="equal">
      <formula>0</formula>
    </cfRule>
    <cfRule type="containsBlanks" dxfId="2153" priority="14">
      <formula>LEN(TRIM(A1))=0</formula>
    </cfRule>
  </conditionalFormatting>
  <conditionalFormatting sqref="A1">
    <cfRule type="containsBlanks" dxfId="2152" priority="12">
      <formula>LEN(TRIM(A1))=0</formula>
    </cfRule>
  </conditionalFormatting>
  <conditionalFormatting sqref="B15:B17">
    <cfRule type="containsBlanks" dxfId="2151" priority="7">
      <formula>LEN(TRIM(B15))=0</formula>
    </cfRule>
  </conditionalFormatting>
  <conditionalFormatting sqref="E15:H17">
    <cfRule type="cellIs" dxfId="2150" priority="3" operator="equal">
      <formula>0</formula>
    </cfRule>
  </conditionalFormatting>
  <conditionalFormatting sqref="E15:H17">
    <cfRule type="cellIs" dxfId="2149" priority="1" operator="equal">
      <formula>0</formula>
    </cfRule>
    <cfRule type="containsBlanks" dxfId="2148" priority="2">
      <formula>LEN(TRIM(E15))=0</formula>
    </cfRule>
  </conditionalFormatting>
  <dataValidations disablePrompts="1" count="1">
    <dataValidation type="list" allowBlank="1" showInputMessage="1" showErrorMessage="1" sqref="B21:B29 C26:C29" xr:uid="{D88DBD87-A0E6-426E-965A-A4E8AC5BFE0C}">
      <formula1>CID</formula1>
    </dataValidation>
  </dataValidations>
  <pageMargins left="0.75" right="0.75" top="1" bottom="1" header="0.5" footer="0.5"/>
  <pageSetup scale="8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0513" r:id="rId4" name="Button 1">
              <controlPr defaultSize="0" print="0" autoFill="0" autoPict="0" macro="[0]!GuardarYRegistrarVerificacion">
                <anchor moveWithCells="1">
                  <from>
                    <xdr:col>1</xdr:col>
                    <xdr:colOff>495300</xdr:colOff>
                    <xdr:row>32</xdr:row>
                    <xdr:rowOff>142875</xdr:rowOff>
                  </from>
                  <to>
                    <xdr:col>1</xdr:col>
                    <xdr:colOff>1619250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6F556-5B59-4343-A98C-1408C015D034}">
  <dimension ref="A1:M103"/>
  <sheetViews>
    <sheetView tabSelected="1" topLeftCell="C64" zoomScale="70" zoomScaleNormal="70" workbookViewId="0">
      <selection activeCell="Y106" sqref="Y106"/>
    </sheetView>
  </sheetViews>
  <sheetFormatPr baseColWidth="10" defaultRowHeight="15" x14ac:dyDescent="0.25"/>
  <cols>
    <col min="1" max="1" width="45.7109375" style="71" bestFit="1" customWidth="1"/>
    <col min="4" max="4" width="55.28515625" bestFit="1" customWidth="1"/>
    <col min="5" max="5" width="20.7109375" customWidth="1"/>
    <col min="6" max="6" width="16.5703125" customWidth="1"/>
    <col min="8" max="8" width="10.42578125" bestFit="1" customWidth="1"/>
  </cols>
  <sheetData>
    <row r="1" spans="1:13" x14ac:dyDescent="0.25">
      <c r="A1" s="64" t="s">
        <v>301</v>
      </c>
    </row>
    <row r="2" spans="1:13" x14ac:dyDescent="0.25">
      <c r="A2" s="65" t="s">
        <v>302</v>
      </c>
      <c r="F2" t="s">
        <v>329</v>
      </c>
      <c r="G2" t="s">
        <v>330</v>
      </c>
      <c r="H2" t="s">
        <v>331</v>
      </c>
      <c r="I2" t="s">
        <v>332</v>
      </c>
      <c r="J2" t="s">
        <v>333</v>
      </c>
      <c r="K2" t="s">
        <v>334</v>
      </c>
      <c r="L2" t="s">
        <v>335</v>
      </c>
      <c r="M2" t="s">
        <v>336</v>
      </c>
    </row>
    <row r="3" spans="1:13" x14ac:dyDescent="0.25">
      <c r="B3">
        <v>17.79</v>
      </c>
      <c r="E3" s="65" t="s">
        <v>337</v>
      </c>
      <c r="F3" s="72">
        <f>B3/100</f>
        <v>0.1779</v>
      </c>
      <c r="G3" s="72">
        <f>B10/100</f>
        <v>0.19010000000000002</v>
      </c>
      <c r="H3" s="72">
        <f>B17/100</f>
        <v>0.18789999999999998</v>
      </c>
      <c r="I3" s="72">
        <f>B24/100</f>
        <v>0.19170000000000001</v>
      </c>
      <c r="J3" s="72">
        <f>B31/100</f>
        <v>0.17920000000000003</v>
      </c>
      <c r="K3" s="72">
        <f>B38/100</f>
        <v>0.182</v>
      </c>
      <c r="L3" s="72">
        <f>B45/100</f>
        <v>0.18090000000000001</v>
      </c>
      <c r="M3" s="72">
        <f>B52/100</f>
        <v>0.13639999999999999</v>
      </c>
    </row>
    <row r="4" spans="1:13" x14ac:dyDescent="0.25">
      <c r="B4">
        <v>20.41</v>
      </c>
      <c r="E4" s="65" t="s">
        <v>338</v>
      </c>
      <c r="F4" s="72">
        <f>B4/100</f>
        <v>0.2041</v>
      </c>
      <c r="G4" s="72">
        <f>B11/100</f>
        <v>0.17010000000000003</v>
      </c>
      <c r="H4" s="72">
        <f>B18/100</f>
        <v>0.19690000000000002</v>
      </c>
      <c r="I4" s="72">
        <f>B25/100</f>
        <v>0.15570000000000001</v>
      </c>
      <c r="J4" s="72">
        <f>B32/100</f>
        <v>0.24460000000000001</v>
      </c>
      <c r="K4" s="72">
        <f>B39/100</f>
        <v>0.19600000000000001</v>
      </c>
      <c r="L4" s="72">
        <f>B46/100</f>
        <v>0.18129999999999999</v>
      </c>
      <c r="M4" s="72">
        <f>B53/100</f>
        <v>0.19390000000000002</v>
      </c>
    </row>
    <row r="5" spans="1:13" x14ac:dyDescent="0.25">
      <c r="B5">
        <v>2.89</v>
      </c>
      <c r="E5" s="65" t="s">
        <v>339</v>
      </c>
      <c r="F5" s="72">
        <f>B5/100</f>
        <v>2.8900000000000002E-2</v>
      </c>
      <c r="G5" s="72">
        <f>B12/100</f>
        <v>4.2000000000000003E-2</v>
      </c>
      <c r="H5" s="72">
        <f>B19/100</f>
        <v>3.0299999999999997E-2</v>
      </c>
      <c r="I5" s="72">
        <f>B26/100</f>
        <v>3.4200000000000001E-2</v>
      </c>
      <c r="J5" s="72">
        <f>B33/100</f>
        <v>3.5499999999999997E-2</v>
      </c>
      <c r="K5" s="72">
        <f>B40/100</f>
        <v>3.9199999999999999E-2</v>
      </c>
      <c r="L5" s="72">
        <f>B47/100</f>
        <v>3.2799999999999996E-2</v>
      </c>
      <c r="M5" s="72">
        <f>B54/100</f>
        <v>3.2199999999999999E-2</v>
      </c>
    </row>
    <row r="6" spans="1:13" x14ac:dyDescent="0.25">
      <c r="B6">
        <v>12.47</v>
      </c>
      <c r="E6" s="65" t="s">
        <v>340</v>
      </c>
      <c r="F6" s="72">
        <f>B6/100</f>
        <v>0.12470000000000001</v>
      </c>
      <c r="G6" s="72">
        <f>B13/100</f>
        <v>0.16980000000000001</v>
      </c>
      <c r="H6" s="72">
        <f>B20/100</f>
        <v>0.19690000000000002</v>
      </c>
      <c r="I6" s="72">
        <f>B27/100</f>
        <v>0.23300000000000001</v>
      </c>
      <c r="J6" s="72">
        <f>B34/100</f>
        <v>0.192</v>
      </c>
      <c r="K6" s="72">
        <f>B41/100</f>
        <v>0.17710000000000001</v>
      </c>
      <c r="L6" s="72">
        <f>B48/100</f>
        <v>0.23780000000000001</v>
      </c>
      <c r="M6" s="72">
        <f>B55/100</f>
        <v>0.24179999999999999</v>
      </c>
    </row>
    <row r="7" spans="1:13" x14ac:dyDescent="0.25">
      <c r="A7" s="64"/>
      <c r="C7" s="72"/>
    </row>
    <row r="8" spans="1:13" x14ac:dyDescent="0.25">
      <c r="A8" s="64" t="s">
        <v>316</v>
      </c>
      <c r="C8" s="72"/>
      <c r="E8" s="65" t="s">
        <v>344</v>
      </c>
      <c r="F8" s="65" t="s">
        <v>337</v>
      </c>
      <c r="G8" s="65" t="s">
        <v>341</v>
      </c>
      <c r="H8" s="65" t="s">
        <v>342</v>
      </c>
      <c r="I8" s="65" t="s">
        <v>343</v>
      </c>
    </row>
    <row r="9" spans="1:13" x14ac:dyDescent="0.25">
      <c r="A9" s="65" t="s">
        <v>317</v>
      </c>
      <c r="B9" t="s">
        <v>318</v>
      </c>
      <c r="C9" s="72"/>
      <c r="E9" t="s">
        <v>331</v>
      </c>
      <c r="F9" s="72">
        <v>0.18789999999999998</v>
      </c>
      <c r="G9" s="72">
        <v>0.16</v>
      </c>
      <c r="H9" s="72">
        <f t="shared" ref="H9:H18" si="0">G9-1.5%</f>
        <v>0.14500000000000002</v>
      </c>
      <c r="I9" s="72">
        <f t="shared" ref="I9:I16" si="1">G9+1.5%</f>
        <v>0.17499999999999999</v>
      </c>
    </row>
    <row r="10" spans="1:13" x14ac:dyDescent="0.25">
      <c r="A10" s="65" t="s">
        <v>312</v>
      </c>
      <c r="B10">
        <v>19.010000000000002</v>
      </c>
      <c r="E10" t="s">
        <v>332</v>
      </c>
      <c r="F10" s="72">
        <v>0.19170000000000001</v>
      </c>
      <c r="G10" s="72">
        <v>0.16</v>
      </c>
      <c r="H10" s="72">
        <f t="shared" si="0"/>
        <v>0.14500000000000002</v>
      </c>
      <c r="I10" s="72">
        <f t="shared" si="1"/>
        <v>0.17499999999999999</v>
      </c>
    </row>
    <row r="11" spans="1:13" x14ac:dyDescent="0.25">
      <c r="A11" s="65" t="s">
        <v>313</v>
      </c>
      <c r="B11">
        <v>17.010000000000002</v>
      </c>
      <c r="E11" t="s">
        <v>333</v>
      </c>
      <c r="F11" s="72">
        <v>0.17920000000000003</v>
      </c>
      <c r="G11" s="72">
        <v>0.16</v>
      </c>
      <c r="H11" s="72">
        <f t="shared" si="0"/>
        <v>0.14500000000000002</v>
      </c>
      <c r="I11" s="72">
        <f t="shared" si="1"/>
        <v>0.17499999999999999</v>
      </c>
    </row>
    <row r="12" spans="1:13" x14ac:dyDescent="0.25">
      <c r="A12" s="65" t="s">
        <v>314</v>
      </c>
      <c r="B12">
        <v>4.2</v>
      </c>
      <c r="E12" t="s">
        <v>334</v>
      </c>
      <c r="F12" s="72">
        <v>0.182</v>
      </c>
      <c r="G12" s="72">
        <v>0.16</v>
      </c>
      <c r="H12" s="72">
        <f t="shared" si="0"/>
        <v>0.14500000000000002</v>
      </c>
      <c r="I12" s="72">
        <f t="shared" si="1"/>
        <v>0.17499999999999999</v>
      </c>
    </row>
    <row r="13" spans="1:13" x14ac:dyDescent="0.25">
      <c r="A13" s="65" t="s">
        <v>315</v>
      </c>
      <c r="B13">
        <v>16.98</v>
      </c>
      <c r="E13" t="s">
        <v>345</v>
      </c>
      <c r="F13" s="72">
        <v>0.16689999999999999</v>
      </c>
      <c r="G13" s="72">
        <v>0.16</v>
      </c>
      <c r="H13" s="72">
        <f t="shared" si="0"/>
        <v>0.14500000000000002</v>
      </c>
      <c r="I13" s="72">
        <f t="shared" si="1"/>
        <v>0.17499999999999999</v>
      </c>
    </row>
    <row r="14" spans="1:13" x14ac:dyDescent="0.25">
      <c r="A14" s="65"/>
      <c r="C14" s="72"/>
      <c r="E14" t="s">
        <v>346</v>
      </c>
      <c r="F14" s="72">
        <v>0.1802</v>
      </c>
      <c r="G14" s="72">
        <v>0.16</v>
      </c>
      <c r="H14" s="72">
        <f t="shared" si="0"/>
        <v>0.14500000000000002</v>
      </c>
      <c r="I14" s="72">
        <f t="shared" si="1"/>
        <v>0.17499999999999999</v>
      </c>
    </row>
    <row r="15" spans="1:13" x14ac:dyDescent="0.25">
      <c r="A15" s="64" t="s">
        <v>319</v>
      </c>
      <c r="C15" s="72"/>
      <c r="E15" t="s">
        <v>347</v>
      </c>
      <c r="F15" s="73">
        <v>0.1774</v>
      </c>
      <c r="G15" s="72">
        <v>0.16</v>
      </c>
      <c r="H15" s="72">
        <f t="shared" si="0"/>
        <v>0.14500000000000002</v>
      </c>
      <c r="I15" s="72">
        <f t="shared" si="1"/>
        <v>0.17499999999999999</v>
      </c>
    </row>
    <row r="16" spans="1:13" x14ac:dyDescent="0.25">
      <c r="A16" s="65" t="s">
        <v>317</v>
      </c>
      <c r="B16" t="s">
        <v>320</v>
      </c>
      <c r="C16" s="72"/>
      <c r="E16" t="s">
        <v>335</v>
      </c>
      <c r="F16" s="72">
        <v>0.18090000000000001</v>
      </c>
      <c r="G16" s="72">
        <v>0.16</v>
      </c>
      <c r="H16" s="72">
        <f t="shared" si="0"/>
        <v>0.14500000000000002</v>
      </c>
      <c r="I16" s="72">
        <f t="shared" si="1"/>
        <v>0.17499999999999999</v>
      </c>
    </row>
    <row r="17" spans="1:9" x14ac:dyDescent="0.25">
      <c r="A17" s="65" t="s">
        <v>312</v>
      </c>
      <c r="B17">
        <v>18.79</v>
      </c>
      <c r="F17" s="73"/>
      <c r="G17" s="72"/>
      <c r="H17" s="72"/>
      <c r="I17" s="72"/>
    </row>
    <row r="18" spans="1:9" x14ac:dyDescent="0.25">
      <c r="A18" s="65" t="s">
        <v>313</v>
      </c>
      <c r="B18">
        <v>19.690000000000001</v>
      </c>
      <c r="F18" s="72"/>
      <c r="G18" s="72"/>
      <c r="H18" s="72"/>
      <c r="I18" s="72"/>
    </row>
    <row r="19" spans="1:9" x14ac:dyDescent="0.25">
      <c r="A19" s="65" t="s">
        <v>314</v>
      </c>
      <c r="B19">
        <v>3.03</v>
      </c>
      <c r="F19" s="72"/>
      <c r="G19" s="72"/>
      <c r="H19" s="72"/>
      <c r="I19" s="72"/>
    </row>
    <row r="20" spans="1:9" x14ac:dyDescent="0.25">
      <c r="A20" s="65" t="s">
        <v>315</v>
      </c>
      <c r="B20">
        <v>19.690000000000001</v>
      </c>
    </row>
    <row r="21" spans="1:9" x14ac:dyDescent="0.25">
      <c r="A21" s="64"/>
      <c r="C21" s="72">
        <f t="shared" ref="C21:C22" si="2">B21/100</f>
        <v>0</v>
      </c>
    </row>
    <row r="22" spans="1:9" x14ac:dyDescent="0.25">
      <c r="A22" s="64" t="s">
        <v>321</v>
      </c>
      <c r="C22" s="72">
        <f t="shared" si="2"/>
        <v>0</v>
      </c>
    </row>
    <row r="23" spans="1:9" x14ac:dyDescent="0.25">
      <c r="A23" s="65" t="s">
        <v>317</v>
      </c>
      <c r="B23" t="s">
        <v>322</v>
      </c>
      <c r="C23" s="72"/>
    </row>
    <row r="24" spans="1:9" x14ac:dyDescent="0.25">
      <c r="A24" s="65" t="s">
        <v>312</v>
      </c>
      <c r="B24">
        <v>19.170000000000002</v>
      </c>
      <c r="E24" s="65" t="s">
        <v>344</v>
      </c>
      <c r="F24" s="65" t="s">
        <v>338</v>
      </c>
      <c r="G24" s="65" t="s">
        <v>341</v>
      </c>
      <c r="H24" s="65" t="s">
        <v>342</v>
      </c>
      <c r="I24" s="65" t="s">
        <v>343</v>
      </c>
    </row>
    <row r="25" spans="1:9" x14ac:dyDescent="0.25">
      <c r="A25" s="65" t="s">
        <v>313</v>
      </c>
      <c r="B25">
        <v>15.57</v>
      </c>
      <c r="E25" t="s">
        <v>331</v>
      </c>
      <c r="F25" s="72">
        <v>0.19690000000000002</v>
      </c>
      <c r="G25" s="72">
        <v>0.16</v>
      </c>
      <c r="H25" s="72">
        <f>G25-1.5%</f>
        <v>0.14500000000000002</v>
      </c>
      <c r="I25" s="72">
        <f>G25+1.5%</f>
        <v>0.17499999999999999</v>
      </c>
    </row>
    <row r="26" spans="1:9" x14ac:dyDescent="0.25">
      <c r="A26" s="65" t="s">
        <v>314</v>
      </c>
      <c r="B26">
        <v>3.42</v>
      </c>
      <c r="E26" t="s">
        <v>332</v>
      </c>
      <c r="F26" s="72">
        <v>0.15570000000000001</v>
      </c>
      <c r="G26" s="72">
        <v>0.16</v>
      </c>
      <c r="H26" s="72">
        <f>G26-1.5%</f>
        <v>0.14500000000000002</v>
      </c>
      <c r="I26" s="72">
        <f>G26+1.5%</f>
        <v>0.17499999999999999</v>
      </c>
    </row>
    <row r="27" spans="1:9" x14ac:dyDescent="0.25">
      <c r="A27" s="65" t="s">
        <v>315</v>
      </c>
      <c r="B27">
        <v>23.3</v>
      </c>
      <c r="E27" t="s">
        <v>333</v>
      </c>
      <c r="F27" s="72">
        <v>0.24460000000000001</v>
      </c>
      <c r="G27" s="72">
        <v>0.16</v>
      </c>
      <c r="H27" s="72">
        <f>G27-1.5%</f>
        <v>0.14500000000000002</v>
      </c>
      <c r="I27" s="72">
        <f>G27+1.5%</f>
        <v>0.17499999999999999</v>
      </c>
    </row>
    <row r="28" spans="1:9" x14ac:dyDescent="0.25">
      <c r="A28" s="64"/>
      <c r="C28" s="72"/>
      <c r="E28" t="s">
        <v>334</v>
      </c>
      <c r="F28" s="72">
        <v>0.19600000000000001</v>
      </c>
      <c r="G28" s="72">
        <v>0.16</v>
      </c>
      <c r="H28" s="72">
        <f>G28-1.5%</f>
        <v>0.14500000000000002</v>
      </c>
      <c r="I28" s="72">
        <f>G28+1.5%</f>
        <v>0.17499999999999999</v>
      </c>
    </row>
    <row r="29" spans="1:9" x14ac:dyDescent="0.25">
      <c r="A29" s="64" t="s">
        <v>323</v>
      </c>
      <c r="C29" s="72"/>
      <c r="E29" t="s">
        <v>345</v>
      </c>
      <c r="F29" s="72">
        <v>0.1895</v>
      </c>
      <c r="G29" s="72">
        <v>0.16</v>
      </c>
      <c r="H29" s="72">
        <f>G29-1.5%</f>
        <v>0.14500000000000002</v>
      </c>
      <c r="I29" s="72">
        <f>G29+1.5%</f>
        <v>0.17499999999999999</v>
      </c>
    </row>
    <row r="30" spans="1:9" x14ac:dyDescent="0.25">
      <c r="A30" s="65" t="s">
        <v>317</v>
      </c>
      <c r="B30" t="s">
        <v>324</v>
      </c>
      <c r="C30" s="72"/>
      <c r="E30" t="s">
        <v>346</v>
      </c>
      <c r="F30" s="72">
        <v>0.18870000000000001</v>
      </c>
      <c r="G30" s="72">
        <v>0.16</v>
      </c>
      <c r="H30" s="72">
        <f>G30-1.5%</f>
        <v>0.14500000000000002</v>
      </c>
      <c r="I30" s="72">
        <f>G30+1.5%</f>
        <v>0.17499999999999999</v>
      </c>
    </row>
    <row r="31" spans="1:9" x14ac:dyDescent="0.25">
      <c r="A31" s="65" t="s">
        <v>312</v>
      </c>
      <c r="B31">
        <v>17.920000000000002</v>
      </c>
      <c r="E31" t="s">
        <v>347</v>
      </c>
      <c r="F31" s="73">
        <v>0.18859999999999999</v>
      </c>
      <c r="G31" s="72">
        <v>0.16</v>
      </c>
      <c r="H31" s="72">
        <f>G31-1.5%</f>
        <v>0.14500000000000002</v>
      </c>
      <c r="I31" s="72">
        <f>G31+1.5%</f>
        <v>0.17499999999999999</v>
      </c>
    </row>
    <row r="32" spans="1:9" x14ac:dyDescent="0.25">
      <c r="A32" s="65" t="s">
        <v>313</v>
      </c>
      <c r="B32">
        <v>24.46</v>
      </c>
      <c r="E32" t="s">
        <v>335</v>
      </c>
      <c r="F32" s="72">
        <v>0.18129999999999999</v>
      </c>
      <c r="G32" s="72">
        <v>0.16</v>
      </c>
      <c r="H32" s="72">
        <f>G32-1.5%</f>
        <v>0.14500000000000002</v>
      </c>
      <c r="I32" s="72">
        <f>G32+1.5%</f>
        <v>0.17499999999999999</v>
      </c>
    </row>
    <row r="33" spans="1:9" x14ac:dyDescent="0.25">
      <c r="A33" s="65" t="s">
        <v>314</v>
      </c>
      <c r="B33">
        <v>3.55</v>
      </c>
    </row>
    <row r="34" spans="1:9" x14ac:dyDescent="0.25">
      <c r="A34" s="65" t="s">
        <v>315</v>
      </c>
      <c r="B34">
        <v>19.2</v>
      </c>
    </row>
    <row r="35" spans="1:9" x14ac:dyDescent="0.25">
      <c r="A35" s="65"/>
      <c r="C35" s="72"/>
      <c r="F35" s="72"/>
      <c r="G35" s="72"/>
      <c r="H35" s="72"/>
      <c r="I35" s="72"/>
    </row>
    <row r="36" spans="1:9" x14ac:dyDescent="0.25">
      <c r="A36" s="64" t="s">
        <v>325</v>
      </c>
      <c r="C36" s="72"/>
    </row>
    <row r="37" spans="1:9" x14ac:dyDescent="0.25">
      <c r="A37" s="65" t="s">
        <v>317</v>
      </c>
      <c r="B37" t="s">
        <v>326</v>
      </c>
      <c r="C37" s="72"/>
    </row>
    <row r="38" spans="1:9" x14ac:dyDescent="0.25">
      <c r="A38" s="65" t="s">
        <v>312</v>
      </c>
      <c r="B38">
        <v>18.2</v>
      </c>
    </row>
    <row r="39" spans="1:9" x14ac:dyDescent="0.25">
      <c r="A39" s="65" t="s">
        <v>313</v>
      </c>
      <c r="B39">
        <v>19.600000000000001</v>
      </c>
    </row>
    <row r="40" spans="1:9" x14ac:dyDescent="0.25">
      <c r="A40" s="65" t="s">
        <v>314</v>
      </c>
      <c r="B40">
        <v>3.92</v>
      </c>
    </row>
    <row r="41" spans="1:9" x14ac:dyDescent="0.25">
      <c r="A41" s="65" t="s">
        <v>315</v>
      </c>
      <c r="B41">
        <v>17.71</v>
      </c>
    </row>
    <row r="42" spans="1:9" x14ac:dyDescent="0.25">
      <c r="A42" s="65"/>
      <c r="C42" s="72"/>
      <c r="E42" s="65" t="s">
        <v>344</v>
      </c>
      <c r="F42" s="65" t="s">
        <v>339</v>
      </c>
      <c r="G42" s="65" t="s">
        <v>341</v>
      </c>
      <c r="H42" s="65" t="s">
        <v>342</v>
      </c>
      <c r="I42" s="65" t="s">
        <v>343</v>
      </c>
    </row>
    <row r="43" spans="1:9" x14ac:dyDescent="0.25">
      <c r="A43" s="64" t="s">
        <v>303</v>
      </c>
      <c r="C43" s="72"/>
      <c r="E43" t="s">
        <v>331</v>
      </c>
      <c r="F43" s="72">
        <v>3.0299999999999997E-2</v>
      </c>
      <c r="G43" s="72">
        <v>0.03</v>
      </c>
      <c r="H43" s="74">
        <f>G43-0.6%</f>
        <v>2.4E-2</v>
      </c>
      <c r="I43" s="74">
        <f>G43+0.6%</f>
        <v>3.5999999999999997E-2</v>
      </c>
    </row>
    <row r="44" spans="1:9" x14ac:dyDescent="0.25">
      <c r="A44" s="65" t="s">
        <v>317</v>
      </c>
      <c r="B44" t="s">
        <v>327</v>
      </c>
      <c r="C44" s="72"/>
      <c r="E44" t="s">
        <v>332</v>
      </c>
      <c r="F44" s="72">
        <v>3.4200000000000001E-2</v>
      </c>
      <c r="G44" s="72">
        <v>0.03</v>
      </c>
      <c r="H44" s="74">
        <f>G44-0.6%</f>
        <v>2.4E-2</v>
      </c>
      <c r="I44" s="74">
        <f>G44+0.6%</f>
        <v>3.5999999999999997E-2</v>
      </c>
    </row>
    <row r="45" spans="1:9" x14ac:dyDescent="0.25">
      <c r="A45" s="65" t="s">
        <v>312</v>
      </c>
      <c r="B45">
        <v>18.09</v>
      </c>
      <c r="E45" t="s">
        <v>333</v>
      </c>
      <c r="F45" s="72">
        <v>3.5499999999999997E-2</v>
      </c>
      <c r="G45" s="72">
        <v>0.03</v>
      </c>
      <c r="H45" s="74">
        <f>G45-0.6%</f>
        <v>2.4E-2</v>
      </c>
      <c r="I45" s="74">
        <f>G45+0.6%</f>
        <v>3.5999999999999997E-2</v>
      </c>
    </row>
    <row r="46" spans="1:9" x14ac:dyDescent="0.25">
      <c r="A46" s="65" t="s">
        <v>313</v>
      </c>
      <c r="B46">
        <v>18.13</v>
      </c>
      <c r="E46" t="s">
        <v>334</v>
      </c>
      <c r="F46" s="72">
        <v>3.9199999999999999E-2</v>
      </c>
      <c r="G46" s="72">
        <v>0.03</v>
      </c>
      <c r="H46" s="74">
        <f>G46-0.6%</f>
        <v>2.4E-2</v>
      </c>
      <c r="I46" s="74">
        <f>G46+0.6%</f>
        <v>3.5999999999999997E-2</v>
      </c>
    </row>
    <row r="47" spans="1:9" x14ac:dyDescent="0.25">
      <c r="A47" s="65" t="s">
        <v>314</v>
      </c>
      <c r="B47">
        <v>3.28</v>
      </c>
      <c r="E47" t="s">
        <v>345</v>
      </c>
      <c r="F47" s="72">
        <v>3.95E-2</v>
      </c>
      <c r="G47" s="72">
        <v>0.03</v>
      </c>
      <c r="H47" s="74">
        <f>G47-0.6%</f>
        <v>2.4E-2</v>
      </c>
      <c r="I47" s="74">
        <f>G47+0.6%</f>
        <v>3.5999999999999997E-2</v>
      </c>
    </row>
    <row r="48" spans="1:9" x14ac:dyDescent="0.25">
      <c r="A48" s="65" t="s">
        <v>315</v>
      </c>
      <c r="B48">
        <v>23.78</v>
      </c>
      <c r="E48" t="s">
        <v>346</v>
      </c>
      <c r="F48" s="72">
        <v>3.2800000000000003E-2</v>
      </c>
      <c r="G48" s="72">
        <v>0.03</v>
      </c>
      <c r="H48" s="74">
        <f>G48-0.6%</f>
        <v>2.4E-2</v>
      </c>
      <c r="I48" s="74">
        <f>G48+0.6%</f>
        <v>3.5999999999999997E-2</v>
      </c>
    </row>
    <row r="49" spans="1:9" x14ac:dyDescent="0.25">
      <c r="A49" s="65"/>
      <c r="C49" s="72"/>
      <c r="E49" t="s">
        <v>347</v>
      </c>
      <c r="F49" s="73">
        <v>3.3000000000000002E-2</v>
      </c>
      <c r="G49" s="72">
        <v>0.03</v>
      </c>
      <c r="H49" s="74">
        <f>G49-0.6%</f>
        <v>2.4E-2</v>
      </c>
      <c r="I49" s="74">
        <f>G49+0.6%</f>
        <v>3.5999999999999997E-2</v>
      </c>
    </row>
    <row r="50" spans="1:9" x14ac:dyDescent="0.25">
      <c r="A50" s="64" t="s">
        <v>303</v>
      </c>
      <c r="C50" s="72"/>
      <c r="E50" t="s">
        <v>335</v>
      </c>
      <c r="F50" s="72">
        <v>3.2799999999999996E-2</v>
      </c>
      <c r="G50" s="72">
        <v>0.03</v>
      </c>
      <c r="H50" s="74">
        <f>G50-0.6%</f>
        <v>2.4E-2</v>
      </c>
      <c r="I50" s="74">
        <f>G50+0.6%</f>
        <v>3.5999999999999997E-2</v>
      </c>
    </row>
    <row r="51" spans="1:9" x14ac:dyDescent="0.25">
      <c r="A51" s="65" t="s">
        <v>317</v>
      </c>
      <c r="B51" t="s">
        <v>328</v>
      </c>
      <c r="C51" s="72"/>
    </row>
    <row r="52" spans="1:9" x14ac:dyDescent="0.25">
      <c r="A52" s="65" t="s">
        <v>312</v>
      </c>
      <c r="B52">
        <v>13.64</v>
      </c>
    </row>
    <row r="53" spans="1:9" x14ac:dyDescent="0.25">
      <c r="A53" s="65" t="s">
        <v>313</v>
      </c>
      <c r="B53">
        <v>19.39</v>
      </c>
      <c r="F53" s="72"/>
      <c r="G53" s="72"/>
      <c r="H53" s="74"/>
      <c r="I53" s="74"/>
    </row>
    <row r="54" spans="1:9" x14ac:dyDescent="0.25">
      <c r="A54" s="65" t="s">
        <v>314</v>
      </c>
      <c r="B54">
        <v>3.22</v>
      </c>
      <c r="G54" s="72"/>
      <c r="H54" s="74"/>
      <c r="I54" s="74"/>
    </row>
    <row r="55" spans="1:9" x14ac:dyDescent="0.25">
      <c r="A55" s="65" t="s">
        <v>315</v>
      </c>
      <c r="B55">
        <v>24.18</v>
      </c>
    </row>
    <row r="56" spans="1:9" x14ac:dyDescent="0.25">
      <c r="A56" s="65"/>
    </row>
    <row r="57" spans="1:9" x14ac:dyDescent="0.25">
      <c r="A57" s="65"/>
    </row>
    <row r="58" spans="1:9" x14ac:dyDescent="0.25">
      <c r="A58" s="65"/>
    </row>
    <row r="59" spans="1:9" x14ac:dyDescent="0.25">
      <c r="A59" s="65"/>
    </row>
    <row r="60" spans="1:9" x14ac:dyDescent="0.25">
      <c r="A60" s="65"/>
    </row>
    <row r="61" spans="1:9" x14ac:dyDescent="0.25">
      <c r="A61" s="65"/>
    </row>
    <row r="62" spans="1:9" x14ac:dyDescent="0.25">
      <c r="A62" s="65"/>
      <c r="E62" s="65" t="s">
        <v>344</v>
      </c>
      <c r="F62" s="65" t="s">
        <v>340</v>
      </c>
      <c r="G62" s="65" t="s">
        <v>341</v>
      </c>
    </row>
    <row r="63" spans="1:9" x14ac:dyDescent="0.25">
      <c r="A63" s="65"/>
      <c r="E63" t="s">
        <v>331</v>
      </c>
      <c r="F63" s="72">
        <v>0.19690000000000002</v>
      </c>
      <c r="G63" s="72">
        <v>0.18</v>
      </c>
    </row>
    <row r="64" spans="1:9" x14ac:dyDescent="0.25">
      <c r="A64" s="65"/>
      <c r="E64" t="s">
        <v>332</v>
      </c>
      <c r="F64" s="72">
        <v>0.23300000000000001</v>
      </c>
      <c r="G64" s="72">
        <v>0.18</v>
      </c>
    </row>
    <row r="65" spans="1:7" x14ac:dyDescent="0.25">
      <c r="A65" s="65"/>
      <c r="E65" t="s">
        <v>333</v>
      </c>
      <c r="F65" s="72">
        <v>0.192</v>
      </c>
      <c r="G65" s="72">
        <v>0.18</v>
      </c>
    </row>
    <row r="66" spans="1:7" x14ac:dyDescent="0.25">
      <c r="A66" s="65"/>
      <c r="E66" t="s">
        <v>334</v>
      </c>
      <c r="F66" s="72">
        <v>0.17710000000000001</v>
      </c>
      <c r="G66" s="72">
        <v>0.18</v>
      </c>
    </row>
    <row r="67" spans="1:7" x14ac:dyDescent="0.25">
      <c r="A67" s="65"/>
      <c r="E67" t="s">
        <v>345</v>
      </c>
      <c r="F67" s="72">
        <v>0.28460000000000002</v>
      </c>
      <c r="G67" s="72">
        <v>0.18</v>
      </c>
    </row>
    <row r="68" spans="1:7" x14ac:dyDescent="0.25">
      <c r="A68" s="64"/>
      <c r="E68" t="s">
        <v>346</v>
      </c>
      <c r="F68" s="72">
        <v>0.22689999999999999</v>
      </c>
      <c r="G68" s="72">
        <v>0.18</v>
      </c>
    </row>
    <row r="69" spans="1:7" x14ac:dyDescent="0.25">
      <c r="A69" s="64"/>
      <c r="E69" t="s">
        <v>347</v>
      </c>
      <c r="F69" s="73">
        <v>0.20930000000000001</v>
      </c>
      <c r="G69" s="72">
        <v>0.18</v>
      </c>
    </row>
    <row r="70" spans="1:7" x14ac:dyDescent="0.25">
      <c r="E70" t="s">
        <v>335</v>
      </c>
      <c r="F70" s="72">
        <v>0.23780000000000001</v>
      </c>
      <c r="G70" s="72">
        <v>0.18</v>
      </c>
    </row>
    <row r="73" spans="1:7" x14ac:dyDescent="0.25">
      <c r="F73" s="72"/>
      <c r="G73" s="72"/>
    </row>
    <row r="93" spans="1:5" x14ac:dyDescent="0.25">
      <c r="A93" s="64"/>
    </row>
    <row r="94" spans="1:5" ht="15.75" thickBot="1" x14ac:dyDescent="0.3">
      <c r="A94" s="64" t="s">
        <v>304</v>
      </c>
    </row>
    <row r="95" spans="1:5" ht="29.25" thickBot="1" x14ac:dyDescent="0.3">
      <c r="A95" s="69" t="s">
        <v>305</v>
      </c>
      <c r="B95" s="66" t="s">
        <v>306</v>
      </c>
      <c r="C95" s="66" t="s">
        <v>307</v>
      </c>
      <c r="D95" s="66" t="s">
        <v>308</v>
      </c>
      <c r="E95" s="66" t="s">
        <v>309</v>
      </c>
    </row>
    <row r="96" spans="1:5" ht="15.75" thickBot="1" x14ac:dyDescent="0.3">
      <c r="A96" s="70">
        <v>40718</v>
      </c>
      <c r="B96" s="67" t="s">
        <v>310</v>
      </c>
      <c r="C96" s="68" t="s">
        <v>3</v>
      </c>
      <c r="D96" s="68" t="s">
        <v>3</v>
      </c>
      <c r="E96" s="68" t="s">
        <v>3</v>
      </c>
    </row>
    <row r="97" spans="1:5" ht="15.75" thickBot="1" x14ac:dyDescent="0.3">
      <c r="A97" s="70">
        <v>42179</v>
      </c>
      <c r="B97" s="67" t="s">
        <v>310</v>
      </c>
      <c r="C97" s="67" t="s">
        <v>3</v>
      </c>
      <c r="D97" s="67" t="s">
        <v>3</v>
      </c>
      <c r="E97" s="67" t="s">
        <v>3</v>
      </c>
    </row>
    <row r="98" spans="1:5" ht="15.75" thickBot="1" x14ac:dyDescent="0.3">
      <c r="A98" s="70">
        <v>39745</v>
      </c>
      <c r="B98" s="67" t="s">
        <v>310</v>
      </c>
      <c r="C98" s="67" t="s">
        <v>3</v>
      </c>
      <c r="D98" s="67" t="s">
        <v>3</v>
      </c>
      <c r="E98" s="67" t="s">
        <v>3</v>
      </c>
    </row>
    <row r="99" spans="1:5" ht="15.75" thickBot="1" x14ac:dyDescent="0.3">
      <c r="A99" s="70">
        <v>42667</v>
      </c>
      <c r="B99" s="67" t="s">
        <v>310</v>
      </c>
      <c r="C99" s="67" t="s">
        <v>3</v>
      </c>
      <c r="D99" s="67" t="s">
        <v>3</v>
      </c>
      <c r="E99" s="67" t="s">
        <v>3</v>
      </c>
    </row>
    <row r="100" spans="1:5" ht="15.75" thickBot="1" x14ac:dyDescent="0.3">
      <c r="A100" s="70">
        <v>44858</v>
      </c>
      <c r="B100" s="67" t="s">
        <v>310</v>
      </c>
      <c r="C100" s="67" t="s">
        <v>3</v>
      </c>
      <c r="D100" s="67" t="s">
        <v>3</v>
      </c>
      <c r="E100" s="67" t="s">
        <v>3</v>
      </c>
    </row>
    <row r="101" spans="1:5" ht="15.75" thickBot="1" x14ac:dyDescent="0.3">
      <c r="A101" s="70">
        <v>11620</v>
      </c>
      <c r="B101" s="67" t="s">
        <v>310</v>
      </c>
      <c r="C101" s="67" t="s">
        <v>3</v>
      </c>
      <c r="D101" s="67" t="s">
        <v>3</v>
      </c>
      <c r="E101" s="67" t="s">
        <v>3</v>
      </c>
    </row>
    <row r="102" spans="1:5" ht="15.75" thickBot="1" x14ac:dyDescent="0.3">
      <c r="A102" s="70">
        <v>47446</v>
      </c>
      <c r="B102" s="67" t="s">
        <v>310</v>
      </c>
      <c r="C102" s="67" t="s">
        <v>3</v>
      </c>
      <c r="D102" s="67" t="s">
        <v>3</v>
      </c>
      <c r="E102" s="67" t="s">
        <v>3</v>
      </c>
    </row>
    <row r="103" spans="1:5" ht="15.75" thickBot="1" x14ac:dyDescent="0.3">
      <c r="A103" s="70">
        <v>37979</v>
      </c>
      <c r="B103" s="67" t="s">
        <v>310</v>
      </c>
      <c r="C103" s="67" t="s">
        <v>311</v>
      </c>
      <c r="D103" s="67" t="s">
        <v>3</v>
      </c>
      <c r="E103" s="67" t="s">
        <v>3</v>
      </c>
    </row>
  </sheetData>
  <pageMargins left="0.7" right="0.7" top="0.75" bottom="0.75" header="0.3" footer="0.3"/>
  <pageSetup paperSize="9"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36AB9-9DB2-4D55-9553-0B0B4CBA3652}">
  <dimension ref="A1:M103"/>
  <sheetViews>
    <sheetView topLeftCell="E1" zoomScale="70" zoomScaleNormal="70" workbookViewId="0">
      <selection activeCell="E16" sqref="E16"/>
    </sheetView>
  </sheetViews>
  <sheetFormatPr baseColWidth="10" defaultRowHeight="15" x14ac:dyDescent="0.25"/>
  <cols>
    <col min="1" max="1" width="45.7109375" style="71" bestFit="1" customWidth="1"/>
    <col min="4" max="4" width="55.28515625" bestFit="1" customWidth="1"/>
    <col min="5" max="5" width="20.7109375" customWidth="1"/>
    <col min="6" max="6" width="16.5703125" customWidth="1"/>
    <col min="8" max="8" width="10.42578125" bestFit="1" customWidth="1"/>
  </cols>
  <sheetData>
    <row r="1" spans="1:13" x14ac:dyDescent="0.25">
      <c r="A1" s="64" t="s">
        <v>301</v>
      </c>
    </row>
    <row r="2" spans="1:13" x14ac:dyDescent="0.25">
      <c r="A2" s="65" t="s">
        <v>302</v>
      </c>
      <c r="F2" t="s">
        <v>329</v>
      </c>
      <c r="G2" t="s">
        <v>330</v>
      </c>
      <c r="H2" t="s">
        <v>331</v>
      </c>
      <c r="I2" t="s">
        <v>332</v>
      </c>
      <c r="J2" t="s">
        <v>333</v>
      </c>
      <c r="K2" t="s">
        <v>334</v>
      </c>
      <c r="L2" t="s">
        <v>335</v>
      </c>
      <c r="M2" t="s">
        <v>336</v>
      </c>
    </row>
    <row r="3" spans="1:13" x14ac:dyDescent="0.25">
      <c r="B3">
        <v>17.79</v>
      </c>
      <c r="E3" s="65" t="s">
        <v>337</v>
      </c>
      <c r="F3" s="72">
        <f>B3/100</f>
        <v>0.1779</v>
      </c>
      <c r="G3" s="72">
        <f>B10/100</f>
        <v>0.19010000000000002</v>
      </c>
      <c r="H3" s="72">
        <f>B17/100</f>
        <v>0.18789999999999998</v>
      </c>
      <c r="I3" s="72">
        <f>B24/100</f>
        <v>0.19170000000000001</v>
      </c>
      <c r="J3" s="72">
        <f>B31/100</f>
        <v>0.17920000000000003</v>
      </c>
      <c r="K3" s="72">
        <f>B38/100</f>
        <v>0.182</v>
      </c>
      <c r="L3" s="72">
        <f>B45/100</f>
        <v>0.18090000000000001</v>
      </c>
      <c r="M3" s="72">
        <f>B52/100</f>
        <v>0.13639999999999999</v>
      </c>
    </row>
    <row r="4" spans="1:13" x14ac:dyDescent="0.25">
      <c r="B4">
        <v>20.41</v>
      </c>
      <c r="E4" s="65" t="s">
        <v>338</v>
      </c>
      <c r="F4" s="72">
        <f>B4/100</f>
        <v>0.2041</v>
      </c>
      <c r="G4" s="72">
        <f>B11/100</f>
        <v>0.17010000000000003</v>
      </c>
      <c r="H4" s="72">
        <f>B18/100</f>
        <v>0.19690000000000002</v>
      </c>
      <c r="I4" s="72">
        <f>B25/100</f>
        <v>0.15570000000000001</v>
      </c>
      <c r="J4" s="72">
        <f>B32/100</f>
        <v>0.24460000000000001</v>
      </c>
      <c r="K4" s="72">
        <f>B39/100</f>
        <v>0.19600000000000001</v>
      </c>
      <c r="L4" s="72">
        <f>B46/100</f>
        <v>0.18129999999999999</v>
      </c>
      <c r="M4" s="72">
        <f>B53/100</f>
        <v>0.19390000000000002</v>
      </c>
    </row>
    <row r="5" spans="1:13" x14ac:dyDescent="0.25">
      <c r="B5">
        <v>2.89</v>
      </c>
      <c r="E5" s="65" t="s">
        <v>339</v>
      </c>
      <c r="F5" s="72">
        <f>B5/100</f>
        <v>2.8900000000000002E-2</v>
      </c>
      <c r="G5" s="72">
        <f>B12/100</f>
        <v>4.2000000000000003E-2</v>
      </c>
      <c r="H5" s="72">
        <f>B19/100</f>
        <v>3.0299999999999997E-2</v>
      </c>
      <c r="I5" s="72">
        <f>B26/100</f>
        <v>3.4200000000000001E-2</v>
      </c>
      <c r="J5" s="72">
        <f>B33/100</f>
        <v>3.5499999999999997E-2</v>
      </c>
      <c r="K5" s="72">
        <f>B40/100</f>
        <v>3.9199999999999999E-2</v>
      </c>
      <c r="L5" s="72">
        <f>B47/100</f>
        <v>3.2799999999999996E-2</v>
      </c>
      <c r="M5" s="72">
        <f>B54/100</f>
        <v>3.2199999999999999E-2</v>
      </c>
    </row>
    <row r="6" spans="1:13" x14ac:dyDescent="0.25">
      <c r="B6">
        <v>12.47</v>
      </c>
      <c r="E6" s="65" t="s">
        <v>340</v>
      </c>
      <c r="F6" s="72">
        <f>B6/100</f>
        <v>0.12470000000000001</v>
      </c>
      <c r="G6" s="72">
        <f>B13/100</f>
        <v>0.16980000000000001</v>
      </c>
      <c r="H6" s="72">
        <f>B20/100</f>
        <v>0.19690000000000002</v>
      </c>
      <c r="I6" s="72">
        <f>B27/100</f>
        <v>0.23300000000000001</v>
      </c>
      <c r="J6" s="72">
        <f>B34/100</f>
        <v>0.192</v>
      </c>
      <c r="K6" s="72">
        <f>B41/100</f>
        <v>0.17710000000000001</v>
      </c>
      <c r="L6" s="72">
        <f>B48/100</f>
        <v>0.23780000000000001</v>
      </c>
      <c r="M6" s="72">
        <f>B55/100</f>
        <v>0.24179999999999999</v>
      </c>
    </row>
    <row r="7" spans="1:13" x14ac:dyDescent="0.25">
      <c r="A7" s="64"/>
      <c r="C7" s="72"/>
    </row>
    <row r="8" spans="1:13" x14ac:dyDescent="0.25">
      <c r="A8" s="64" t="s">
        <v>316</v>
      </c>
      <c r="C8" s="72"/>
      <c r="E8" s="65" t="s">
        <v>344</v>
      </c>
      <c r="F8" s="65" t="s">
        <v>337</v>
      </c>
      <c r="G8" s="65" t="s">
        <v>341</v>
      </c>
      <c r="H8" s="65" t="s">
        <v>342</v>
      </c>
      <c r="I8" s="65" t="s">
        <v>343</v>
      </c>
    </row>
    <row r="9" spans="1:13" x14ac:dyDescent="0.25">
      <c r="A9" s="65" t="s">
        <v>317</v>
      </c>
      <c r="B9" t="s">
        <v>318</v>
      </c>
      <c r="C9" s="72"/>
      <c r="E9" t="s">
        <v>329</v>
      </c>
      <c r="F9" s="72">
        <v>0.1779</v>
      </c>
      <c r="G9" s="72">
        <v>0.16</v>
      </c>
      <c r="H9" s="72">
        <f>G9-1.5%</f>
        <v>0.14500000000000002</v>
      </c>
      <c r="I9" s="72">
        <f>G9+1.5%</f>
        <v>0.17499999999999999</v>
      </c>
    </row>
    <row r="10" spans="1:13" x14ac:dyDescent="0.25">
      <c r="A10" s="65" t="s">
        <v>312</v>
      </c>
      <c r="B10">
        <v>19.010000000000002</v>
      </c>
      <c r="E10" t="s">
        <v>330</v>
      </c>
      <c r="F10" s="72">
        <v>0.19010000000000002</v>
      </c>
      <c r="G10" s="72">
        <v>0.16</v>
      </c>
      <c r="H10" s="72">
        <f t="shared" ref="H10:H19" si="0">G10-1.5%</f>
        <v>0.14500000000000002</v>
      </c>
      <c r="I10" s="72">
        <f t="shared" ref="I10:I16" si="1">G10+1.5%</f>
        <v>0.17499999999999999</v>
      </c>
    </row>
    <row r="11" spans="1:13" x14ac:dyDescent="0.25">
      <c r="A11" s="65" t="s">
        <v>313</v>
      </c>
      <c r="B11">
        <v>17.010000000000002</v>
      </c>
      <c r="E11" t="s">
        <v>331</v>
      </c>
      <c r="F11" s="72">
        <v>0.18789999999999998</v>
      </c>
      <c r="G11" s="72">
        <v>0.16</v>
      </c>
      <c r="H11" s="72">
        <f t="shared" si="0"/>
        <v>0.14500000000000002</v>
      </c>
      <c r="I11" s="72">
        <f t="shared" si="1"/>
        <v>0.17499999999999999</v>
      </c>
    </row>
    <row r="12" spans="1:13" x14ac:dyDescent="0.25">
      <c r="A12" s="65" t="s">
        <v>314</v>
      </c>
      <c r="B12">
        <v>4.2</v>
      </c>
      <c r="E12" t="s">
        <v>332</v>
      </c>
      <c r="F12" s="72">
        <v>0.19170000000000001</v>
      </c>
      <c r="G12" s="72">
        <v>0.16</v>
      </c>
      <c r="H12" s="72">
        <f t="shared" si="0"/>
        <v>0.14500000000000002</v>
      </c>
      <c r="I12" s="72">
        <f t="shared" si="1"/>
        <v>0.17499999999999999</v>
      </c>
    </row>
    <row r="13" spans="1:13" x14ac:dyDescent="0.25">
      <c r="A13" s="65" t="s">
        <v>315</v>
      </c>
      <c r="B13">
        <v>16.98</v>
      </c>
      <c r="E13" t="s">
        <v>333</v>
      </c>
      <c r="F13" s="72">
        <v>0.17920000000000003</v>
      </c>
      <c r="G13" s="72">
        <v>0.16</v>
      </c>
      <c r="H13" s="72">
        <f t="shared" si="0"/>
        <v>0.14500000000000002</v>
      </c>
      <c r="I13" s="72">
        <f t="shared" si="1"/>
        <v>0.17499999999999999</v>
      </c>
    </row>
    <row r="14" spans="1:13" x14ac:dyDescent="0.25">
      <c r="A14" s="65"/>
      <c r="C14" s="72"/>
      <c r="E14" t="s">
        <v>334</v>
      </c>
      <c r="F14" s="72">
        <v>0.182</v>
      </c>
      <c r="G14" s="72">
        <v>0.16</v>
      </c>
      <c r="H14" s="72">
        <f t="shared" si="0"/>
        <v>0.14500000000000002</v>
      </c>
      <c r="I14" s="72">
        <f t="shared" si="1"/>
        <v>0.17499999999999999</v>
      </c>
    </row>
    <row r="15" spans="1:13" x14ac:dyDescent="0.25">
      <c r="A15" s="64" t="s">
        <v>319</v>
      </c>
      <c r="C15" s="72"/>
      <c r="E15" t="s">
        <v>345</v>
      </c>
      <c r="F15" s="72">
        <v>0.16689999999999999</v>
      </c>
      <c r="G15" s="72">
        <v>0.16</v>
      </c>
      <c r="H15" s="72">
        <f t="shared" si="0"/>
        <v>0.14500000000000002</v>
      </c>
      <c r="I15" s="72">
        <f t="shared" ref="I15:I19" si="2">G15+1.5%</f>
        <v>0.17499999999999999</v>
      </c>
    </row>
    <row r="16" spans="1:13" x14ac:dyDescent="0.25">
      <c r="A16" s="65" t="s">
        <v>317</v>
      </c>
      <c r="B16" t="s">
        <v>320</v>
      </c>
      <c r="C16" s="72"/>
      <c r="E16" t="s">
        <v>346</v>
      </c>
      <c r="F16" s="72">
        <v>0.1802</v>
      </c>
      <c r="G16" s="72">
        <v>0.16</v>
      </c>
      <c r="H16" s="72">
        <f t="shared" si="0"/>
        <v>0.14500000000000002</v>
      </c>
      <c r="I16" s="72">
        <f t="shared" si="2"/>
        <v>0.17499999999999999</v>
      </c>
    </row>
    <row r="17" spans="1:9" x14ac:dyDescent="0.25">
      <c r="A17" s="65" t="s">
        <v>312</v>
      </c>
      <c r="B17">
        <v>18.79</v>
      </c>
      <c r="E17" t="s">
        <v>347</v>
      </c>
      <c r="F17" s="73">
        <v>0.1774</v>
      </c>
      <c r="G17" s="72">
        <v>0.16</v>
      </c>
      <c r="H17" s="72">
        <f t="shared" si="0"/>
        <v>0.14500000000000002</v>
      </c>
      <c r="I17" s="72">
        <f t="shared" si="2"/>
        <v>0.17499999999999999</v>
      </c>
    </row>
    <row r="18" spans="1:9" x14ac:dyDescent="0.25">
      <c r="A18" s="65" t="s">
        <v>313</v>
      </c>
      <c r="B18">
        <v>19.690000000000001</v>
      </c>
      <c r="E18" t="s">
        <v>335</v>
      </c>
      <c r="F18" s="72">
        <v>0.18090000000000001</v>
      </c>
      <c r="G18" s="72">
        <v>0.16</v>
      </c>
      <c r="H18" s="72">
        <f t="shared" si="0"/>
        <v>0.14500000000000002</v>
      </c>
      <c r="I18" s="72">
        <f t="shared" si="2"/>
        <v>0.17499999999999999</v>
      </c>
    </row>
    <row r="19" spans="1:9" x14ac:dyDescent="0.25">
      <c r="A19" s="65" t="s">
        <v>314</v>
      </c>
      <c r="B19">
        <v>3.03</v>
      </c>
      <c r="F19" s="72"/>
      <c r="G19" s="72"/>
      <c r="H19" s="72"/>
      <c r="I19" s="72"/>
    </row>
    <row r="20" spans="1:9" x14ac:dyDescent="0.25">
      <c r="A20" s="65" t="s">
        <v>315</v>
      </c>
      <c r="B20">
        <v>19.690000000000001</v>
      </c>
    </row>
    <row r="21" spans="1:9" x14ac:dyDescent="0.25">
      <c r="A21" s="64"/>
      <c r="C21" s="72">
        <f t="shared" ref="C21:C22" si="3">B21/100</f>
        <v>0</v>
      </c>
    </row>
    <row r="22" spans="1:9" x14ac:dyDescent="0.25">
      <c r="A22" s="64" t="s">
        <v>321</v>
      </c>
      <c r="C22" s="72">
        <f t="shared" si="3"/>
        <v>0</v>
      </c>
    </row>
    <row r="23" spans="1:9" x14ac:dyDescent="0.25">
      <c r="A23" s="65" t="s">
        <v>317</v>
      </c>
      <c r="B23" t="s">
        <v>322</v>
      </c>
      <c r="C23" s="72"/>
    </row>
    <row r="24" spans="1:9" x14ac:dyDescent="0.25">
      <c r="A24" s="65" t="s">
        <v>312</v>
      </c>
      <c r="B24">
        <v>19.170000000000002</v>
      </c>
      <c r="E24" s="65" t="s">
        <v>344</v>
      </c>
      <c r="F24" s="65" t="s">
        <v>338</v>
      </c>
      <c r="G24" s="65" t="s">
        <v>341</v>
      </c>
      <c r="H24" s="65" t="s">
        <v>342</v>
      </c>
      <c r="I24" s="65" t="s">
        <v>343</v>
      </c>
    </row>
    <row r="25" spans="1:9" x14ac:dyDescent="0.25">
      <c r="A25" s="65" t="s">
        <v>313</v>
      </c>
      <c r="B25">
        <v>15.57</v>
      </c>
      <c r="E25" t="s">
        <v>329</v>
      </c>
      <c r="F25" s="72">
        <v>0.2041</v>
      </c>
      <c r="G25" s="72">
        <v>0.16</v>
      </c>
      <c r="H25" s="72">
        <f>G25-1.5%</f>
        <v>0.14500000000000002</v>
      </c>
      <c r="I25" s="72">
        <f>G25+1.5%</f>
        <v>0.17499999999999999</v>
      </c>
    </row>
    <row r="26" spans="1:9" x14ac:dyDescent="0.25">
      <c r="A26" s="65" t="s">
        <v>314</v>
      </c>
      <c r="B26">
        <v>3.42</v>
      </c>
      <c r="E26" t="s">
        <v>330</v>
      </c>
      <c r="F26" s="72">
        <v>0.17010000000000003</v>
      </c>
      <c r="G26" s="72">
        <v>0.16</v>
      </c>
      <c r="H26" s="72">
        <f t="shared" ref="H26:H35" si="4">G26-1.5%</f>
        <v>0.14500000000000002</v>
      </c>
      <c r="I26" s="72">
        <f t="shared" ref="I26:I32" si="5">G26+1.5%</f>
        <v>0.17499999999999999</v>
      </c>
    </row>
    <row r="27" spans="1:9" x14ac:dyDescent="0.25">
      <c r="A27" s="65" t="s">
        <v>315</v>
      </c>
      <c r="B27">
        <v>23.3</v>
      </c>
      <c r="E27" t="s">
        <v>331</v>
      </c>
      <c r="F27" s="72">
        <v>0.19690000000000002</v>
      </c>
      <c r="G27" s="72">
        <v>0.16</v>
      </c>
      <c r="H27" s="72">
        <f t="shared" si="4"/>
        <v>0.14500000000000002</v>
      </c>
      <c r="I27" s="72">
        <f t="shared" si="5"/>
        <v>0.17499999999999999</v>
      </c>
    </row>
    <row r="28" spans="1:9" x14ac:dyDescent="0.25">
      <c r="A28" s="64"/>
      <c r="C28" s="72"/>
      <c r="E28" t="s">
        <v>332</v>
      </c>
      <c r="F28" s="72">
        <v>0.15570000000000001</v>
      </c>
      <c r="G28" s="72">
        <v>0.16</v>
      </c>
      <c r="H28" s="72">
        <f t="shared" si="4"/>
        <v>0.14500000000000002</v>
      </c>
      <c r="I28" s="72">
        <f t="shared" si="5"/>
        <v>0.17499999999999999</v>
      </c>
    </row>
    <row r="29" spans="1:9" x14ac:dyDescent="0.25">
      <c r="A29" s="64" t="s">
        <v>323</v>
      </c>
      <c r="C29" s="72"/>
      <c r="E29" t="s">
        <v>333</v>
      </c>
      <c r="F29" s="72">
        <v>0.24460000000000001</v>
      </c>
      <c r="G29" s="72">
        <v>0.16</v>
      </c>
      <c r="H29" s="72">
        <f t="shared" si="4"/>
        <v>0.14500000000000002</v>
      </c>
      <c r="I29" s="72">
        <f t="shared" si="5"/>
        <v>0.17499999999999999</v>
      </c>
    </row>
    <row r="30" spans="1:9" x14ac:dyDescent="0.25">
      <c r="A30" s="65" t="s">
        <v>317</v>
      </c>
      <c r="B30" t="s">
        <v>324</v>
      </c>
      <c r="C30" s="72"/>
      <c r="E30" t="s">
        <v>334</v>
      </c>
      <c r="F30" s="72">
        <v>0.19600000000000001</v>
      </c>
      <c r="G30" s="72">
        <v>0.16</v>
      </c>
      <c r="H30" s="72">
        <f t="shared" si="4"/>
        <v>0.14500000000000002</v>
      </c>
      <c r="I30" s="72">
        <f t="shared" si="5"/>
        <v>0.17499999999999999</v>
      </c>
    </row>
    <row r="31" spans="1:9" x14ac:dyDescent="0.25">
      <c r="A31" s="65" t="s">
        <v>312</v>
      </c>
      <c r="B31">
        <v>17.920000000000002</v>
      </c>
      <c r="E31" t="s">
        <v>345</v>
      </c>
      <c r="F31" s="72">
        <v>0.1895</v>
      </c>
      <c r="G31" s="72">
        <v>0.16</v>
      </c>
      <c r="H31" s="72">
        <f t="shared" si="4"/>
        <v>0.14500000000000002</v>
      </c>
      <c r="I31" s="72">
        <f t="shared" si="5"/>
        <v>0.17499999999999999</v>
      </c>
    </row>
    <row r="32" spans="1:9" x14ac:dyDescent="0.25">
      <c r="A32" s="65" t="s">
        <v>313</v>
      </c>
      <c r="B32">
        <v>24.46</v>
      </c>
      <c r="E32" t="s">
        <v>346</v>
      </c>
      <c r="F32" s="72">
        <v>0.18870000000000001</v>
      </c>
      <c r="G32" s="72">
        <v>0.16</v>
      </c>
      <c r="H32" s="72">
        <f t="shared" si="4"/>
        <v>0.14500000000000002</v>
      </c>
      <c r="I32" s="72">
        <f t="shared" si="5"/>
        <v>0.17499999999999999</v>
      </c>
    </row>
    <row r="33" spans="1:9" x14ac:dyDescent="0.25">
      <c r="A33" s="65" t="s">
        <v>314</v>
      </c>
      <c r="B33">
        <v>3.55</v>
      </c>
      <c r="E33" t="s">
        <v>347</v>
      </c>
      <c r="F33" s="73">
        <v>0.18859999999999999</v>
      </c>
      <c r="G33" s="72">
        <v>0.16</v>
      </c>
      <c r="H33" s="72">
        <f t="shared" si="4"/>
        <v>0.14500000000000002</v>
      </c>
      <c r="I33" s="72">
        <f t="shared" ref="I33:I35" si="6">G33+1.5%</f>
        <v>0.17499999999999999</v>
      </c>
    </row>
    <row r="34" spans="1:9" x14ac:dyDescent="0.25">
      <c r="A34" s="65" t="s">
        <v>315</v>
      </c>
      <c r="B34">
        <v>19.2</v>
      </c>
      <c r="E34" t="s">
        <v>335</v>
      </c>
      <c r="F34" s="72">
        <v>0.18129999999999999</v>
      </c>
      <c r="G34" s="72">
        <v>0.16</v>
      </c>
      <c r="H34" s="72">
        <f t="shared" si="4"/>
        <v>0.14500000000000002</v>
      </c>
      <c r="I34" s="72">
        <f t="shared" si="6"/>
        <v>0.17499999999999999</v>
      </c>
    </row>
    <row r="35" spans="1:9" x14ac:dyDescent="0.25">
      <c r="A35" s="65"/>
      <c r="C35" s="72"/>
      <c r="F35" s="72"/>
      <c r="G35" s="72"/>
      <c r="H35" s="72"/>
      <c r="I35" s="72"/>
    </row>
    <row r="36" spans="1:9" x14ac:dyDescent="0.25">
      <c r="A36" s="64" t="s">
        <v>325</v>
      </c>
      <c r="C36" s="72"/>
    </row>
    <row r="37" spans="1:9" x14ac:dyDescent="0.25">
      <c r="A37" s="65" t="s">
        <v>317</v>
      </c>
      <c r="B37" t="s">
        <v>326</v>
      </c>
      <c r="C37" s="72"/>
    </row>
    <row r="38" spans="1:9" x14ac:dyDescent="0.25">
      <c r="A38" s="65" t="s">
        <v>312</v>
      </c>
      <c r="B38">
        <v>18.2</v>
      </c>
    </row>
    <row r="39" spans="1:9" x14ac:dyDescent="0.25">
      <c r="A39" s="65" t="s">
        <v>313</v>
      </c>
      <c r="B39">
        <v>19.600000000000001</v>
      </c>
    </row>
    <row r="40" spans="1:9" x14ac:dyDescent="0.25">
      <c r="A40" s="65" t="s">
        <v>314</v>
      </c>
      <c r="B40">
        <v>3.92</v>
      </c>
    </row>
    <row r="41" spans="1:9" x14ac:dyDescent="0.25">
      <c r="A41" s="65" t="s">
        <v>315</v>
      </c>
      <c r="B41">
        <v>17.71</v>
      </c>
    </row>
    <row r="42" spans="1:9" x14ac:dyDescent="0.25">
      <c r="A42" s="65"/>
      <c r="C42" s="72"/>
      <c r="E42" s="65" t="s">
        <v>344</v>
      </c>
      <c r="F42" s="65" t="s">
        <v>339</v>
      </c>
      <c r="G42" s="65" t="s">
        <v>341</v>
      </c>
      <c r="H42" s="65" t="s">
        <v>342</v>
      </c>
      <c r="I42" s="65" t="s">
        <v>343</v>
      </c>
    </row>
    <row r="43" spans="1:9" x14ac:dyDescent="0.25">
      <c r="A43" s="64" t="s">
        <v>303</v>
      </c>
      <c r="C43" s="72"/>
      <c r="E43" t="s">
        <v>329</v>
      </c>
      <c r="F43" s="72">
        <v>2.8900000000000002E-2</v>
      </c>
      <c r="G43" s="72">
        <v>0.03</v>
      </c>
      <c r="H43" s="74">
        <f>G43-0.6%</f>
        <v>2.4E-2</v>
      </c>
      <c r="I43" s="74">
        <f>G43+0.6%</f>
        <v>3.5999999999999997E-2</v>
      </c>
    </row>
    <row r="44" spans="1:9" x14ac:dyDescent="0.25">
      <c r="A44" s="65" t="s">
        <v>317</v>
      </c>
      <c r="B44" t="s">
        <v>327</v>
      </c>
      <c r="C44" s="72"/>
      <c r="E44" t="s">
        <v>330</v>
      </c>
      <c r="F44" s="72">
        <v>4.2000000000000003E-2</v>
      </c>
      <c r="G44" s="72">
        <v>0.03</v>
      </c>
      <c r="H44" s="74">
        <f t="shared" ref="H44:H54" si="7">G44-0.6%</f>
        <v>2.4E-2</v>
      </c>
      <c r="I44" s="74">
        <f t="shared" ref="I44:I50" si="8">G44+0.6%</f>
        <v>3.5999999999999997E-2</v>
      </c>
    </row>
    <row r="45" spans="1:9" x14ac:dyDescent="0.25">
      <c r="A45" s="65" t="s">
        <v>312</v>
      </c>
      <c r="B45">
        <v>18.09</v>
      </c>
      <c r="E45" t="s">
        <v>331</v>
      </c>
      <c r="F45" s="72">
        <v>3.0299999999999997E-2</v>
      </c>
      <c r="G45" s="72">
        <v>0.03</v>
      </c>
      <c r="H45" s="74">
        <f t="shared" si="7"/>
        <v>2.4E-2</v>
      </c>
      <c r="I45" s="74">
        <f t="shared" si="8"/>
        <v>3.5999999999999997E-2</v>
      </c>
    </row>
    <row r="46" spans="1:9" x14ac:dyDescent="0.25">
      <c r="A46" s="65" t="s">
        <v>313</v>
      </c>
      <c r="B46">
        <v>18.13</v>
      </c>
      <c r="E46" t="s">
        <v>332</v>
      </c>
      <c r="F46" s="72">
        <v>3.4200000000000001E-2</v>
      </c>
      <c r="G46" s="72">
        <v>0.03</v>
      </c>
      <c r="H46" s="74">
        <f t="shared" si="7"/>
        <v>2.4E-2</v>
      </c>
      <c r="I46" s="74">
        <f t="shared" si="8"/>
        <v>3.5999999999999997E-2</v>
      </c>
    </row>
    <row r="47" spans="1:9" x14ac:dyDescent="0.25">
      <c r="A47" s="65" t="s">
        <v>314</v>
      </c>
      <c r="B47">
        <v>3.28</v>
      </c>
      <c r="E47" t="s">
        <v>333</v>
      </c>
      <c r="F47" s="72">
        <v>3.5499999999999997E-2</v>
      </c>
      <c r="G47" s="72">
        <v>0.03</v>
      </c>
      <c r="H47" s="74">
        <f t="shared" si="7"/>
        <v>2.4E-2</v>
      </c>
      <c r="I47" s="74">
        <f t="shared" si="8"/>
        <v>3.5999999999999997E-2</v>
      </c>
    </row>
    <row r="48" spans="1:9" x14ac:dyDescent="0.25">
      <c r="A48" s="65" t="s">
        <v>315</v>
      </c>
      <c r="B48">
        <v>23.78</v>
      </c>
      <c r="E48" t="s">
        <v>334</v>
      </c>
      <c r="F48" s="72">
        <v>3.9199999999999999E-2</v>
      </c>
      <c r="G48" s="72">
        <v>0.03</v>
      </c>
      <c r="H48" s="74">
        <f t="shared" si="7"/>
        <v>2.4E-2</v>
      </c>
      <c r="I48" s="74">
        <f t="shared" si="8"/>
        <v>3.5999999999999997E-2</v>
      </c>
    </row>
    <row r="49" spans="1:9" x14ac:dyDescent="0.25">
      <c r="A49" s="65"/>
      <c r="C49" s="72"/>
      <c r="E49" t="s">
        <v>345</v>
      </c>
      <c r="F49" s="72">
        <v>3.95E-2</v>
      </c>
      <c r="G49" s="72">
        <v>0.03</v>
      </c>
      <c r="H49" s="74">
        <f t="shared" si="7"/>
        <v>2.4E-2</v>
      </c>
      <c r="I49" s="74">
        <f t="shared" si="8"/>
        <v>3.5999999999999997E-2</v>
      </c>
    </row>
    <row r="50" spans="1:9" x14ac:dyDescent="0.25">
      <c r="A50" s="64" t="s">
        <v>303</v>
      </c>
      <c r="C50" s="72"/>
      <c r="E50" t="s">
        <v>346</v>
      </c>
      <c r="F50" s="72">
        <v>3.2800000000000003E-2</v>
      </c>
      <c r="G50" s="72">
        <v>0.03</v>
      </c>
      <c r="H50" s="74">
        <f t="shared" si="7"/>
        <v>2.4E-2</v>
      </c>
      <c r="I50" s="74">
        <f t="shared" si="8"/>
        <v>3.5999999999999997E-2</v>
      </c>
    </row>
    <row r="51" spans="1:9" x14ac:dyDescent="0.25">
      <c r="A51" s="65" t="s">
        <v>317</v>
      </c>
      <c r="B51" t="s">
        <v>328</v>
      </c>
      <c r="C51" s="72"/>
      <c r="E51" t="s">
        <v>347</v>
      </c>
      <c r="F51" s="73">
        <v>3.3000000000000002E-2</v>
      </c>
      <c r="G51" s="72">
        <v>0.03</v>
      </c>
      <c r="H51" s="74">
        <f t="shared" si="7"/>
        <v>2.4E-2</v>
      </c>
      <c r="I51" s="74">
        <f t="shared" ref="I51:I54" si="9">G51+0.6%</f>
        <v>3.5999999999999997E-2</v>
      </c>
    </row>
    <row r="52" spans="1:9" x14ac:dyDescent="0.25">
      <c r="A52" s="65" t="s">
        <v>312</v>
      </c>
      <c r="B52">
        <v>13.64</v>
      </c>
      <c r="E52" t="s">
        <v>335</v>
      </c>
      <c r="F52" s="72">
        <v>3.2799999999999996E-2</v>
      </c>
      <c r="G52" s="72">
        <v>0.03</v>
      </c>
      <c r="H52" s="74">
        <f t="shared" si="7"/>
        <v>2.4E-2</v>
      </c>
      <c r="I52" s="74">
        <f t="shared" si="9"/>
        <v>3.5999999999999997E-2</v>
      </c>
    </row>
    <row r="53" spans="1:9" x14ac:dyDescent="0.25">
      <c r="A53" s="65" t="s">
        <v>313</v>
      </c>
      <c r="B53">
        <v>19.39</v>
      </c>
      <c r="F53" s="72"/>
      <c r="G53" s="72"/>
      <c r="H53" s="74"/>
      <c r="I53" s="74"/>
    </row>
    <row r="54" spans="1:9" x14ac:dyDescent="0.25">
      <c r="A54" s="65" t="s">
        <v>314</v>
      </c>
      <c r="B54">
        <v>3.22</v>
      </c>
      <c r="G54" s="72"/>
      <c r="H54" s="74"/>
      <c r="I54" s="74"/>
    </row>
    <row r="55" spans="1:9" x14ac:dyDescent="0.25">
      <c r="A55" s="65" t="s">
        <v>315</v>
      </c>
      <c r="B55">
        <v>24.18</v>
      </c>
    </row>
    <row r="56" spans="1:9" x14ac:dyDescent="0.25">
      <c r="A56" s="65"/>
    </row>
    <row r="57" spans="1:9" x14ac:dyDescent="0.25">
      <c r="A57" s="65"/>
    </row>
    <row r="58" spans="1:9" x14ac:dyDescent="0.25">
      <c r="A58" s="65"/>
    </row>
    <row r="59" spans="1:9" x14ac:dyDescent="0.25">
      <c r="A59" s="65"/>
    </row>
    <row r="60" spans="1:9" x14ac:dyDescent="0.25">
      <c r="A60" s="65"/>
    </row>
    <row r="61" spans="1:9" x14ac:dyDescent="0.25">
      <c r="A61" s="65"/>
    </row>
    <row r="62" spans="1:9" x14ac:dyDescent="0.25">
      <c r="A62" s="65"/>
      <c r="E62" s="65" t="s">
        <v>344</v>
      </c>
      <c r="F62" s="65" t="s">
        <v>340</v>
      </c>
      <c r="G62" s="65" t="s">
        <v>341</v>
      </c>
    </row>
    <row r="63" spans="1:9" x14ac:dyDescent="0.25">
      <c r="A63" s="65"/>
      <c r="E63" t="s">
        <v>329</v>
      </c>
      <c r="F63" s="72">
        <v>0.12470000000000001</v>
      </c>
      <c r="G63" s="72">
        <v>0.18</v>
      </c>
    </row>
    <row r="64" spans="1:9" x14ac:dyDescent="0.25">
      <c r="A64" s="65"/>
      <c r="E64" t="s">
        <v>330</v>
      </c>
      <c r="F64" s="72">
        <v>0.16980000000000001</v>
      </c>
      <c r="G64" s="72">
        <v>0.18</v>
      </c>
    </row>
    <row r="65" spans="1:7" x14ac:dyDescent="0.25">
      <c r="A65" s="65"/>
      <c r="E65" t="s">
        <v>331</v>
      </c>
      <c r="F65" s="72">
        <v>0.19690000000000002</v>
      </c>
      <c r="G65" s="72">
        <v>0.18</v>
      </c>
    </row>
    <row r="66" spans="1:7" x14ac:dyDescent="0.25">
      <c r="A66" s="65"/>
      <c r="E66" t="s">
        <v>332</v>
      </c>
      <c r="F66" s="72">
        <v>0.23300000000000001</v>
      </c>
      <c r="G66" s="72">
        <v>0.18</v>
      </c>
    </row>
    <row r="67" spans="1:7" x14ac:dyDescent="0.25">
      <c r="A67" s="65"/>
      <c r="E67" t="s">
        <v>333</v>
      </c>
      <c r="F67" s="72">
        <v>0.192</v>
      </c>
      <c r="G67" s="72">
        <v>0.18</v>
      </c>
    </row>
    <row r="68" spans="1:7" x14ac:dyDescent="0.25">
      <c r="A68" s="64"/>
      <c r="E68" t="s">
        <v>334</v>
      </c>
      <c r="F68" s="72">
        <v>0.17710000000000001</v>
      </c>
      <c r="G68" s="72">
        <v>0.18</v>
      </c>
    </row>
    <row r="69" spans="1:7" x14ac:dyDescent="0.25">
      <c r="A69" s="64"/>
      <c r="E69" t="s">
        <v>345</v>
      </c>
      <c r="F69" s="72">
        <v>0.28460000000000002</v>
      </c>
      <c r="G69" s="72">
        <v>0.18</v>
      </c>
    </row>
    <row r="70" spans="1:7" x14ac:dyDescent="0.25">
      <c r="E70" t="s">
        <v>346</v>
      </c>
      <c r="F70" s="72">
        <v>0.22689999999999999</v>
      </c>
      <c r="G70" s="72">
        <v>0.18</v>
      </c>
    </row>
    <row r="71" spans="1:7" x14ac:dyDescent="0.25">
      <c r="E71" t="s">
        <v>347</v>
      </c>
      <c r="F71" s="73">
        <v>0.20930000000000001</v>
      </c>
      <c r="G71" s="72">
        <v>0.18</v>
      </c>
    </row>
    <row r="72" spans="1:7" x14ac:dyDescent="0.25">
      <c r="E72" t="s">
        <v>335</v>
      </c>
      <c r="F72" s="72">
        <v>0.23780000000000001</v>
      </c>
      <c r="G72" s="72">
        <v>0.18</v>
      </c>
    </row>
    <row r="73" spans="1:7" x14ac:dyDescent="0.25">
      <c r="F73" s="72"/>
      <c r="G73" s="72"/>
    </row>
    <row r="93" spans="1:5" x14ac:dyDescent="0.25">
      <c r="A93" s="64"/>
    </row>
    <row r="94" spans="1:5" ht="30.75" thickBot="1" x14ac:dyDescent="0.3">
      <c r="A94" s="64" t="s">
        <v>304</v>
      </c>
    </row>
    <row r="95" spans="1:5" ht="29.25" thickBot="1" x14ac:dyDescent="0.3">
      <c r="A95" s="69" t="s">
        <v>305</v>
      </c>
      <c r="B95" s="66" t="s">
        <v>306</v>
      </c>
      <c r="C95" s="66" t="s">
        <v>307</v>
      </c>
      <c r="D95" s="66" t="s">
        <v>308</v>
      </c>
      <c r="E95" s="66" t="s">
        <v>309</v>
      </c>
    </row>
    <row r="96" spans="1:5" ht="15.75" thickBot="1" x14ac:dyDescent="0.3">
      <c r="A96" s="70">
        <v>40718</v>
      </c>
      <c r="B96" s="67" t="s">
        <v>310</v>
      </c>
      <c r="C96" s="68" t="s">
        <v>3</v>
      </c>
      <c r="D96" s="68" t="s">
        <v>3</v>
      </c>
      <c r="E96" s="68" t="s">
        <v>3</v>
      </c>
    </row>
    <row r="97" spans="1:5" ht="15.75" thickBot="1" x14ac:dyDescent="0.3">
      <c r="A97" s="70">
        <v>42179</v>
      </c>
      <c r="B97" s="67" t="s">
        <v>310</v>
      </c>
      <c r="C97" s="67" t="s">
        <v>3</v>
      </c>
      <c r="D97" s="67" t="s">
        <v>3</v>
      </c>
      <c r="E97" s="67" t="s">
        <v>3</v>
      </c>
    </row>
    <row r="98" spans="1:5" ht="15.75" thickBot="1" x14ac:dyDescent="0.3">
      <c r="A98" s="70">
        <v>39745</v>
      </c>
      <c r="B98" s="67" t="s">
        <v>310</v>
      </c>
      <c r="C98" s="67" t="s">
        <v>3</v>
      </c>
      <c r="D98" s="67" t="s">
        <v>3</v>
      </c>
      <c r="E98" s="67" t="s">
        <v>3</v>
      </c>
    </row>
    <row r="99" spans="1:5" ht="15.75" thickBot="1" x14ac:dyDescent="0.3">
      <c r="A99" s="70">
        <v>42667</v>
      </c>
      <c r="B99" s="67" t="s">
        <v>310</v>
      </c>
      <c r="C99" s="67" t="s">
        <v>3</v>
      </c>
      <c r="D99" s="67" t="s">
        <v>3</v>
      </c>
      <c r="E99" s="67" t="s">
        <v>3</v>
      </c>
    </row>
    <row r="100" spans="1:5" ht="15.75" thickBot="1" x14ac:dyDescent="0.3">
      <c r="A100" s="70">
        <v>44858</v>
      </c>
      <c r="B100" s="67" t="s">
        <v>310</v>
      </c>
      <c r="C100" s="67" t="s">
        <v>3</v>
      </c>
      <c r="D100" s="67" t="s">
        <v>3</v>
      </c>
      <c r="E100" s="67" t="s">
        <v>3</v>
      </c>
    </row>
    <row r="101" spans="1:5" ht="15.75" thickBot="1" x14ac:dyDescent="0.3">
      <c r="A101" s="70">
        <v>11620</v>
      </c>
      <c r="B101" s="67" t="s">
        <v>310</v>
      </c>
      <c r="C101" s="67" t="s">
        <v>3</v>
      </c>
      <c r="D101" s="67" t="s">
        <v>3</v>
      </c>
      <c r="E101" s="67" t="s">
        <v>3</v>
      </c>
    </row>
    <row r="102" spans="1:5" ht="15.75" thickBot="1" x14ac:dyDescent="0.3">
      <c r="A102" s="70">
        <v>47446</v>
      </c>
      <c r="B102" s="67" t="s">
        <v>310</v>
      </c>
      <c r="C102" s="67" t="s">
        <v>3</v>
      </c>
      <c r="D102" s="67" t="s">
        <v>3</v>
      </c>
      <c r="E102" s="67" t="s">
        <v>3</v>
      </c>
    </row>
    <row r="103" spans="1:5" ht="15.75" thickBot="1" x14ac:dyDescent="0.3">
      <c r="A103" s="70">
        <v>37979</v>
      </c>
      <c r="B103" s="67" t="s">
        <v>310</v>
      </c>
      <c r="C103" s="67" t="s">
        <v>311</v>
      </c>
      <c r="D103" s="67" t="s">
        <v>3</v>
      </c>
      <c r="E103" s="67" t="s">
        <v>3</v>
      </c>
    </row>
  </sheetData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0125D-14BB-4BEB-8D6E-92015D7C114D}">
  <dimension ref="A1:E63"/>
  <sheetViews>
    <sheetView topLeftCell="A7" workbookViewId="0">
      <selection activeCell="P43" sqref="A37:P43"/>
    </sheetView>
  </sheetViews>
  <sheetFormatPr baseColWidth="10" defaultRowHeight="15" x14ac:dyDescent="0.25"/>
  <sheetData>
    <row r="1" spans="1:2" x14ac:dyDescent="0.25">
      <c r="A1" t="s">
        <v>344</v>
      </c>
      <c r="B1" t="s">
        <v>337</v>
      </c>
    </row>
    <row r="2" spans="1:2" x14ac:dyDescent="0.25">
      <c r="A2" t="s">
        <v>329</v>
      </c>
      <c r="B2">
        <v>0.1779</v>
      </c>
    </row>
    <row r="3" spans="1:2" x14ac:dyDescent="0.25">
      <c r="A3" t="s">
        <v>330</v>
      </c>
      <c r="B3">
        <v>0.19010000000000002</v>
      </c>
    </row>
    <row r="4" spans="1:2" x14ac:dyDescent="0.25">
      <c r="A4" t="s">
        <v>331</v>
      </c>
      <c r="B4">
        <v>0.18789999999999998</v>
      </c>
    </row>
    <row r="5" spans="1:2" x14ac:dyDescent="0.25">
      <c r="A5" t="s">
        <v>332</v>
      </c>
      <c r="B5">
        <v>0.19170000000000001</v>
      </c>
    </row>
    <row r="6" spans="1:2" x14ac:dyDescent="0.25">
      <c r="A6" t="s">
        <v>333</v>
      </c>
      <c r="B6">
        <v>0.17920000000000003</v>
      </c>
    </row>
    <row r="7" spans="1:2" x14ac:dyDescent="0.25">
      <c r="A7" t="s">
        <v>334</v>
      </c>
      <c r="B7">
        <v>0.182</v>
      </c>
    </row>
    <row r="8" spans="1:2" x14ac:dyDescent="0.25">
      <c r="A8" t="s">
        <v>335</v>
      </c>
      <c r="B8">
        <v>0.18090000000000001</v>
      </c>
    </row>
    <row r="9" spans="1:2" x14ac:dyDescent="0.25">
      <c r="A9" t="s">
        <v>336</v>
      </c>
      <c r="B9">
        <v>0.13639999999999999</v>
      </c>
    </row>
    <row r="17" spans="1:5" x14ac:dyDescent="0.25">
      <c r="A17" t="s">
        <v>344</v>
      </c>
      <c r="B17" t="s">
        <v>338</v>
      </c>
      <c r="C17" t="s">
        <v>339</v>
      </c>
    </row>
    <row r="18" spans="1:5" x14ac:dyDescent="0.25">
      <c r="A18" t="s">
        <v>329</v>
      </c>
      <c r="B18">
        <v>0.2041</v>
      </c>
      <c r="C18">
        <v>2.8900000000000002E-2</v>
      </c>
      <c r="E18">
        <f>PEARSON(B18:B25,C18:C25)</f>
        <v>-0.19114141250530436</v>
      </c>
    </row>
    <row r="19" spans="1:5" x14ac:dyDescent="0.25">
      <c r="A19" t="s">
        <v>330</v>
      </c>
      <c r="B19">
        <v>0.17010000000000003</v>
      </c>
      <c r="C19">
        <v>4.2000000000000003E-2</v>
      </c>
    </row>
    <row r="20" spans="1:5" x14ac:dyDescent="0.25">
      <c r="A20" t="s">
        <v>331</v>
      </c>
      <c r="B20">
        <v>0.19690000000000002</v>
      </c>
      <c r="C20">
        <v>3.0299999999999997E-2</v>
      </c>
    </row>
    <row r="21" spans="1:5" x14ac:dyDescent="0.25">
      <c r="A21" t="s">
        <v>332</v>
      </c>
      <c r="B21">
        <v>0.15570000000000001</v>
      </c>
      <c r="C21">
        <v>3.4200000000000001E-2</v>
      </c>
    </row>
    <row r="22" spans="1:5" x14ac:dyDescent="0.25">
      <c r="A22" t="s">
        <v>333</v>
      </c>
      <c r="B22">
        <v>0.24460000000000001</v>
      </c>
      <c r="C22">
        <v>3.5499999999999997E-2</v>
      </c>
    </row>
    <row r="23" spans="1:5" x14ac:dyDescent="0.25">
      <c r="A23" t="s">
        <v>334</v>
      </c>
      <c r="B23">
        <v>0.19600000000000001</v>
      </c>
      <c r="C23">
        <v>3.9199999999999999E-2</v>
      </c>
    </row>
    <row r="24" spans="1:5" x14ac:dyDescent="0.25">
      <c r="A24" t="s">
        <v>335</v>
      </c>
      <c r="B24">
        <v>0.18129999999999999</v>
      </c>
      <c r="C24">
        <v>3.2799999999999996E-2</v>
      </c>
    </row>
    <row r="25" spans="1:5" x14ac:dyDescent="0.25">
      <c r="A25" t="s">
        <v>336</v>
      </c>
      <c r="B25">
        <v>0.19390000000000002</v>
      </c>
      <c r="C25">
        <v>3.2199999999999999E-2</v>
      </c>
    </row>
    <row r="35" spans="1:5" x14ac:dyDescent="0.25">
      <c r="A35" t="s">
        <v>344</v>
      </c>
      <c r="B35" t="s">
        <v>338</v>
      </c>
      <c r="C35" t="s">
        <v>340</v>
      </c>
    </row>
    <row r="36" spans="1:5" x14ac:dyDescent="0.25">
      <c r="A36" t="s">
        <v>329</v>
      </c>
      <c r="B36">
        <v>0.2041</v>
      </c>
      <c r="C36">
        <v>0.12470000000000001</v>
      </c>
      <c r="E36">
        <f>PEARSON(B36:B43,C36:C43)</f>
        <v>-0.30656523248894524</v>
      </c>
    </row>
    <row r="37" spans="1:5" x14ac:dyDescent="0.25">
      <c r="A37" t="s">
        <v>330</v>
      </c>
      <c r="B37">
        <v>0.17010000000000003</v>
      </c>
      <c r="C37">
        <v>0.16980000000000001</v>
      </c>
    </row>
    <row r="38" spans="1:5" x14ac:dyDescent="0.25">
      <c r="A38" t="s">
        <v>331</v>
      </c>
      <c r="B38">
        <v>0.19690000000000002</v>
      </c>
      <c r="C38">
        <v>0.19690000000000002</v>
      </c>
    </row>
    <row r="39" spans="1:5" x14ac:dyDescent="0.25">
      <c r="A39" t="s">
        <v>332</v>
      </c>
      <c r="B39">
        <v>0.15570000000000001</v>
      </c>
      <c r="C39">
        <v>0.23300000000000001</v>
      </c>
    </row>
    <row r="40" spans="1:5" x14ac:dyDescent="0.25">
      <c r="A40" t="s">
        <v>333</v>
      </c>
      <c r="B40">
        <v>0.24460000000000001</v>
      </c>
      <c r="C40">
        <v>0.192</v>
      </c>
    </row>
    <row r="41" spans="1:5" x14ac:dyDescent="0.25">
      <c r="A41" t="s">
        <v>334</v>
      </c>
      <c r="B41">
        <v>0.19600000000000001</v>
      </c>
      <c r="C41">
        <v>0.17710000000000001</v>
      </c>
    </row>
    <row r="42" spans="1:5" x14ac:dyDescent="0.25">
      <c r="A42" t="s">
        <v>335</v>
      </c>
      <c r="B42">
        <v>0.18129999999999999</v>
      </c>
      <c r="C42">
        <v>0.23780000000000001</v>
      </c>
    </row>
    <row r="43" spans="1:5" x14ac:dyDescent="0.25">
      <c r="A43" t="s">
        <v>336</v>
      </c>
      <c r="B43">
        <v>0.19390000000000002</v>
      </c>
      <c r="C43">
        <v>0.24179999999999999</v>
      </c>
    </row>
    <row r="55" spans="1:2" x14ac:dyDescent="0.25">
      <c r="A55" t="s">
        <v>344</v>
      </c>
      <c r="B55" t="s">
        <v>340</v>
      </c>
    </row>
    <row r="56" spans="1:2" x14ac:dyDescent="0.25">
      <c r="A56" t="s">
        <v>329</v>
      </c>
      <c r="B56">
        <v>0.12470000000000001</v>
      </c>
    </row>
    <row r="57" spans="1:2" x14ac:dyDescent="0.25">
      <c r="A57" t="s">
        <v>330</v>
      </c>
      <c r="B57">
        <v>0.16980000000000001</v>
      </c>
    </row>
    <row r="58" spans="1:2" x14ac:dyDescent="0.25">
      <c r="A58" t="s">
        <v>331</v>
      </c>
      <c r="B58">
        <v>0.19690000000000002</v>
      </c>
    </row>
    <row r="59" spans="1:2" x14ac:dyDescent="0.25">
      <c r="A59" t="s">
        <v>332</v>
      </c>
      <c r="B59">
        <v>0.23300000000000001</v>
      </c>
    </row>
    <row r="60" spans="1:2" x14ac:dyDescent="0.25">
      <c r="A60" t="s">
        <v>333</v>
      </c>
      <c r="B60">
        <v>0.192</v>
      </c>
    </row>
    <row r="61" spans="1:2" x14ac:dyDescent="0.25">
      <c r="A61" t="s">
        <v>334</v>
      </c>
      <c r="B61">
        <v>0.17710000000000001</v>
      </c>
    </row>
    <row r="62" spans="1:2" x14ac:dyDescent="0.25">
      <c r="A62" t="s">
        <v>335</v>
      </c>
      <c r="B62">
        <v>0.23780000000000001</v>
      </c>
    </row>
    <row r="63" spans="1:2" x14ac:dyDescent="0.25">
      <c r="A63" t="s">
        <v>336</v>
      </c>
      <c r="B63">
        <v>0.24179999999999999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F720B-A513-412D-ACF0-10559B80080D}">
  <dimension ref="A1:L3"/>
  <sheetViews>
    <sheetView workbookViewId="0">
      <selection activeCell="H37" sqref="H37"/>
    </sheetView>
  </sheetViews>
  <sheetFormatPr baseColWidth="10" defaultRowHeight="15" x14ac:dyDescent="0.25"/>
  <sheetData>
    <row r="1" spans="1:12" ht="15.75" thickBot="1" x14ac:dyDescent="0.3">
      <c r="A1" s="45" t="s">
        <v>265</v>
      </c>
      <c r="B1" s="45" t="s">
        <v>266</v>
      </c>
      <c r="C1" s="45" t="s">
        <v>267</v>
      </c>
      <c r="D1" s="45" t="s">
        <v>268</v>
      </c>
      <c r="E1" s="45" t="s">
        <v>269</v>
      </c>
      <c r="F1" s="45" t="s">
        <v>270</v>
      </c>
      <c r="G1" s="45" t="s">
        <v>271</v>
      </c>
      <c r="H1" s="45" t="s">
        <v>272</v>
      </c>
      <c r="I1" s="45" t="s">
        <v>273</v>
      </c>
      <c r="J1" s="45" t="s">
        <v>274</v>
      </c>
      <c r="K1" s="45" t="s">
        <v>275</v>
      </c>
      <c r="L1" s="45" t="s">
        <v>276</v>
      </c>
    </row>
    <row r="2" spans="1:12" ht="15.75" thickBot="1" x14ac:dyDescent="0.3">
      <c r="A2" s="44">
        <v>407</v>
      </c>
      <c r="B2" s="44">
        <v>362</v>
      </c>
      <c r="C2" s="44">
        <v>329</v>
      </c>
      <c r="D2" s="44">
        <v>313</v>
      </c>
      <c r="E2" s="44">
        <v>277</v>
      </c>
      <c r="F2" s="44">
        <v>255</v>
      </c>
      <c r="G2" s="44">
        <v>409</v>
      </c>
      <c r="H2" s="44">
        <v>383</v>
      </c>
      <c r="I2" s="44">
        <v>341</v>
      </c>
      <c r="J2" s="44">
        <v>337</v>
      </c>
      <c r="K2" s="44">
        <v>361</v>
      </c>
      <c r="L2" s="44">
        <v>310</v>
      </c>
    </row>
    <row r="3" spans="1:12" x14ac:dyDescent="0.25">
      <c r="G3" s="6">
        <f>(G2-A2)/200</f>
        <v>0.01</v>
      </c>
      <c r="H3" s="6">
        <f t="shared" ref="H3:L3" si="0">(H2-B2)/200</f>
        <v>0.105</v>
      </c>
      <c r="I3" s="6">
        <f t="shared" si="0"/>
        <v>0.06</v>
      </c>
      <c r="J3" s="6">
        <f t="shared" si="0"/>
        <v>0.12</v>
      </c>
      <c r="K3" s="6">
        <f t="shared" si="0"/>
        <v>0.42</v>
      </c>
      <c r="L3" s="6">
        <f t="shared" si="0"/>
        <v>0.27500000000000002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F3689-4BBE-4FB2-B832-CABF73F16DBB}">
  <sheetPr codeName="Hoja76"/>
  <dimension ref="A1:L2"/>
  <sheetViews>
    <sheetView workbookViewId="0">
      <selection activeCell="H37" sqref="H37"/>
    </sheetView>
  </sheetViews>
  <sheetFormatPr baseColWidth="10" defaultRowHeight="15" x14ac:dyDescent="0.25"/>
  <cols>
    <col min="9" max="9" width="46.5703125" customWidth="1"/>
  </cols>
  <sheetData>
    <row r="1" spans="1:12" ht="136.5" thickTop="1" thickBot="1" x14ac:dyDescent="0.3">
      <c r="A1" s="21" t="s">
        <v>224</v>
      </c>
      <c r="B1" s="21" t="s">
        <v>225</v>
      </c>
      <c r="C1" s="21" t="s">
        <v>226</v>
      </c>
      <c r="D1" s="21" t="s">
        <v>227</v>
      </c>
      <c r="E1" s="21" t="s">
        <v>228</v>
      </c>
      <c r="F1" s="21" t="s">
        <v>229</v>
      </c>
      <c r="G1" s="21" t="s">
        <v>44</v>
      </c>
      <c r="H1" s="22" t="s">
        <v>230</v>
      </c>
      <c r="I1" s="21" t="s">
        <v>231</v>
      </c>
      <c r="J1" s="21" t="s">
        <v>232</v>
      </c>
      <c r="K1" s="21" t="s">
        <v>233</v>
      </c>
      <c r="L1" s="21" t="s">
        <v>234</v>
      </c>
    </row>
    <row r="2" spans="1:12" ht="106.5" thickTop="1" thickBot="1" x14ac:dyDescent="0.3">
      <c r="A2" s="23" t="s">
        <v>236</v>
      </c>
      <c r="B2" s="23" t="s">
        <v>237</v>
      </c>
      <c r="C2" s="23" t="s">
        <v>237</v>
      </c>
      <c r="D2" s="23" t="s">
        <v>238</v>
      </c>
      <c r="E2" s="23" t="s">
        <v>239</v>
      </c>
      <c r="F2" s="23" t="s">
        <v>240</v>
      </c>
      <c r="G2" s="23" t="s">
        <v>139</v>
      </c>
      <c r="H2" s="24" t="s">
        <v>241</v>
      </c>
      <c r="I2" s="23" t="s">
        <v>242</v>
      </c>
      <c r="J2" s="23" t="s">
        <v>235</v>
      </c>
      <c r="K2" s="23" t="s">
        <v>243</v>
      </c>
      <c r="L2" s="23">
        <v>20490</v>
      </c>
    </row>
  </sheetData>
  <hyperlinks>
    <hyperlink ref="H2" r:id="rId1" xr:uid="{7269AC03-A1AB-4477-8400-CDB66D7CE505}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A2409-3EC3-4A7F-B6EC-9EA9CAB5557F}">
  <sheetPr codeName="Hoja23"/>
  <dimension ref="A1:W25"/>
  <sheetViews>
    <sheetView workbookViewId="0">
      <selection activeCell="B39" sqref="B39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139</v>
      </c>
      <c r="B2" s="7" t="s">
        <v>140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4.5000000000000005E-3</v>
      </c>
      <c r="E2" s="8">
        <f t="shared" si="0"/>
        <v>9.2062500000000005E-2</v>
      </c>
      <c r="F2" s="8">
        <f t="shared" si="0"/>
        <v>5.9287499999999993E-2</v>
      </c>
      <c r="G2" s="8">
        <f t="shared" si="0"/>
        <v>0</v>
      </c>
      <c r="H2" s="8">
        <f t="shared" si="0"/>
        <v>0</v>
      </c>
      <c r="I2" s="8">
        <f t="shared" si="0"/>
        <v>3.2775000000000006E-2</v>
      </c>
      <c r="J2" s="8">
        <f t="shared" si="0"/>
        <v>0.23010000000000003</v>
      </c>
      <c r="K2" s="8">
        <f t="shared" si="0"/>
        <v>0.13830000000000001</v>
      </c>
      <c r="L2" s="8">
        <f t="shared" si="0"/>
        <v>4.82E-2</v>
      </c>
      <c r="M2" s="8">
        <f t="shared" si="0"/>
        <v>1.2350000000000002E-2</v>
      </c>
      <c r="N2" s="8">
        <f t="shared" si="0"/>
        <v>1.0999999999999999E-2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2.2199999999999998E-2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71.25</v>
      </c>
      <c r="C4" s="9">
        <f>IF(Tabla218[[#This Row],[CANTIDAD]]="",0%,Tabla218[[#This Row],[CANTIDAD]]/10)</f>
        <v>7.125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123</v>
      </c>
      <c r="B5" s="9">
        <v>23.75</v>
      </c>
      <c r="C5" s="9">
        <f>IF(Tabla218[[#This Row],[CANTIDAD]]="",0%,Tabla218[[#This Row],[CANTIDAD]]/10)</f>
        <v>2.375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0.21</v>
      </c>
      <c r="F5" s="10" cm="1">
        <f t="array" ref="F5">IF($A5="",0%,(_xlfn.XLOOKUP($A5,Tabla1[[#All],[ID]],Tabla1[[#All],[N-NH4]])))</f>
        <v>0.21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0.24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142</v>
      </c>
      <c r="B6" s="9">
        <v>45</v>
      </c>
      <c r="C6" s="9">
        <f>IF(Tabla218[[#This Row],[CANTIDAD]]="",0%,Tabla218[[#This Row],[CANTIDAD]]/10)</f>
        <v>4.5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95</v>
      </c>
      <c r="B7" s="9">
        <v>300</v>
      </c>
      <c r="C7" s="9">
        <f>IF(Tabla218[[#This Row],[CANTIDAD]]="",0%,Tabla218[[#This Row],[CANTIDAD]]/10)</f>
        <v>30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0.1</v>
      </c>
      <c r="F7" s="10" cm="1">
        <f t="array" ref="F7">IF($A7="",0%,(_xlfn.XLOOKUP($A7,Tabla1[[#All],[ID]],Tabla1[[#All],[N-NH4]])))</f>
        <v>0.1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0.5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91</v>
      </c>
      <c r="B8" s="9">
        <v>135</v>
      </c>
      <c r="C8" s="9">
        <f>IF(Tabla218[[#This Row],[CANTIDAD]]="",0%,Tabla218[[#This Row],[CANTIDAD]]/10)</f>
        <v>13.5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0.18</v>
      </c>
      <c r="F8" s="10" cm="1">
        <f t="array" ref="F8">IF($A8="",0%,(_xlfn.XLOOKUP($A8,Tabla1[[#All],[ID]],Tabla1[[#All],[N-NH4]])))</f>
        <v>0.18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0.46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143</v>
      </c>
      <c r="B9" s="9">
        <v>225</v>
      </c>
      <c r="C9" s="9">
        <f>IF(Tabla218[[#This Row],[CANTIDAD]]="",0%,Tabla218[[#This Row],[CANTIDAD]]/10)</f>
        <v>22.5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0.6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 t="s">
        <v>124</v>
      </c>
      <c r="B10" s="9">
        <v>90</v>
      </c>
      <c r="C10" s="9">
        <f>IF(Tabla218[[#This Row],[CANTIDAD]]="",0%,Tabla218[[#This Row],[CANTIDAD]]/10)</f>
        <v>9</v>
      </c>
      <c r="D10" s="10" cm="1">
        <f t="array" ref="D10">IF($A10="",0%,_xlfn.XLOOKUP($A10,Tabla1[[#All],[ID]],Tabla1[[#All],[C]]))</f>
        <v>0.05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0.2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0.23</v>
      </c>
      <c r="M10" s="10" cm="1">
        <f t="array" ref="M10">IF($A10="",0%,(_xlfn.XLOOKUP($A10,Tabla1[[#All],[ID]],Tabla1[[#All],[MgO]])))</f>
        <v>1.4999999999999999E-2</v>
      </c>
      <c r="N10" s="10" cm="1">
        <f t="array" ref="N10">IF($A10="",0%,(_xlfn.XLOOKUP($A10,Tabla1[[#All],[ID]],Tabla1[[#All],[S]])))</f>
        <v>0.01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0.21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 t="s">
        <v>133</v>
      </c>
      <c r="B11" s="9">
        <v>110</v>
      </c>
      <c r="C11" s="9">
        <f>IF(Tabla218[[#This Row],[CANTIDAD]]="",0%,Tabla218[[#This Row],[CANTIDAD]]/10)</f>
        <v>11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0.03</v>
      </c>
      <c r="L11" s="10" cm="1">
        <f t="array" ref="L11">IF($A11="",0%,(_xlfn.XLOOKUP($A11,Tabla1[[#All],[ID]],Tabla1[[#All],[CaO]])))</f>
        <v>0.25</v>
      </c>
      <c r="M11" s="10" cm="1">
        <f t="array" ref="M11">IF($A11="",0%,(_xlfn.XLOOKUP($A11,Tabla1[[#All],[ID]],Tabla1[[#All],[MgO]])))</f>
        <v>0.1</v>
      </c>
      <c r="N11" s="10" cm="1">
        <f t="array" ref="N11">IF($A11="",0%,(_xlfn.XLOOKUP($A11,Tabla1[[#All],[ID]],Tabla1[[#All],[S]])))</f>
        <v>0.04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0.03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 t="s">
        <v>127</v>
      </c>
      <c r="B12" s="9">
        <v>0.28499999999999998</v>
      </c>
      <c r="C12" s="9">
        <f>IF(Tabla218[[#This Row],[CANTIDAD]]="",0%,Tabla218[[#This Row],[CANTIDAD]]/10)</f>
        <v>2.8499999999999998E-2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IF(Tabla218[[#This Row],[CANTIDAD]]="",0%,Tabla218[[#This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IF(Tabla218[[#This Row],[CANTIDAD]]="",0%,Tabla218[[#This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IF(Tabla218[[#This Row],[CANTIDAD]]="",0%,Tabla218[[#This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IF(Tabla218[[#This Row],[CANTIDAD]]="",0%,Tabla218[[#This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IF(Tabla218[[#This Row],[CANTIDAD]]="",0%,Tabla218[[#This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IF(Tabla218[[#This Row],[CANTIDAD]]="",0%,Tabla218[[#This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IF(Tabla218[[#This Row],[CANTIDAD]]="",0%,Tabla218[[#This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IF(Tabla218[[#This Row],[CANTIDAD]]="",0%,Tabla218[[#This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IF(Tabla218[[#This Row],[CANTIDAD]]="",0%,Tabla218[[#This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147" priority="24">
      <formula>LEN(TRIM(D2))=0</formula>
    </cfRule>
  </conditionalFormatting>
  <conditionalFormatting sqref="D4:W21 D2:W2">
    <cfRule type="cellIs" dxfId="2146" priority="23" operator="equal">
      <formula>0</formula>
    </cfRule>
  </conditionalFormatting>
  <conditionalFormatting sqref="C4:C21">
    <cfRule type="cellIs" dxfId="2145" priority="21" operator="equal">
      <formula>0</formula>
    </cfRule>
    <cfRule type="containsBlanks" dxfId="2144" priority="22">
      <formula>LEN(TRIM(C4))=0</formula>
    </cfRule>
  </conditionalFormatting>
  <conditionalFormatting sqref="D1:W1">
    <cfRule type="containsBlanks" dxfId="2143" priority="20">
      <formula>LEN(TRIM(D1))=0</formula>
    </cfRule>
  </conditionalFormatting>
  <conditionalFormatting sqref="C1">
    <cfRule type="containsBlanks" dxfId="2142" priority="19">
      <formula>LEN(TRIM(C1))=0</formula>
    </cfRule>
  </conditionalFormatting>
  <conditionalFormatting sqref="C2">
    <cfRule type="containsBlanks" dxfId="2141" priority="18">
      <formula>LEN(TRIM(C2))=0</formula>
    </cfRule>
  </conditionalFormatting>
  <conditionalFormatting sqref="D3:W3">
    <cfRule type="containsBlanks" dxfId="2140" priority="17">
      <formula>LEN(TRIM(D3))=0</formula>
    </cfRule>
  </conditionalFormatting>
  <conditionalFormatting sqref="C3">
    <cfRule type="containsBlanks" dxfId="2139" priority="16">
      <formula>LEN(TRIM(C3))=0</formula>
    </cfRule>
  </conditionalFormatting>
  <conditionalFormatting sqref="A10:W21 C1:W9">
    <cfRule type="cellIs" dxfId="2138" priority="14" operator="equal">
      <formula>0</formula>
    </cfRule>
    <cfRule type="containsBlanks" dxfId="2137" priority="15">
      <formula>LEN(TRIM(A1))=0</formula>
    </cfRule>
  </conditionalFormatting>
  <conditionalFormatting sqref="A9:B9">
    <cfRule type="cellIs" dxfId="2136" priority="12" operator="equal">
      <formula>0</formula>
    </cfRule>
    <cfRule type="containsBlanks" dxfId="2135" priority="13">
      <formula>LEN(TRIM(A9))=0</formula>
    </cfRule>
  </conditionalFormatting>
  <conditionalFormatting sqref="A8:B8">
    <cfRule type="cellIs" dxfId="2134" priority="10" operator="equal">
      <formula>0</formula>
    </cfRule>
    <cfRule type="containsBlanks" dxfId="2133" priority="11">
      <formula>LEN(TRIM(A8))=0</formula>
    </cfRule>
  </conditionalFormatting>
  <conditionalFormatting sqref="A1:B1">
    <cfRule type="containsBlanks" dxfId="2132" priority="9">
      <formula>LEN(TRIM(A1))=0</formula>
    </cfRule>
  </conditionalFormatting>
  <conditionalFormatting sqref="A1:B1">
    <cfRule type="cellIs" dxfId="2131" priority="7" operator="equal">
      <formula>0</formula>
    </cfRule>
    <cfRule type="containsBlanks" dxfId="2130" priority="8">
      <formula>LEN(TRIM(A1))=0</formula>
    </cfRule>
  </conditionalFormatting>
  <conditionalFormatting sqref="A7:B7">
    <cfRule type="cellIs" dxfId="2129" priority="5" operator="equal">
      <formula>0</formula>
    </cfRule>
    <cfRule type="containsBlanks" dxfId="2128" priority="6">
      <formula>LEN(TRIM(A7))=0</formula>
    </cfRule>
  </conditionalFormatting>
  <conditionalFormatting sqref="A2:B2">
    <cfRule type="containsBlanks" dxfId="2127" priority="4">
      <formula>LEN(TRIM(A2))=0</formula>
    </cfRule>
  </conditionalFormatting>
  <conditionalFormatting sqref="A3:B3">
    <cfRule type="containsBlanks" dxfId="2126" priority="3">
      <formula>LEN(TRIM(A3))=0</formula>
    </cfRule>
  </conditionalFormatting>
  <conditionalFormatting sqref="A2:B6">
    <cfRule type="cellIs" dxfId="2125" priority="1" operator="equal">
      <formula>0</formula>
    </cfRule>
    <cfRule type="containsBlanks" dxfId="2124" priority="2">
      <formula>LEN(TRIM(A2))=0</formula>
    </cfRule>
  </conditionalFormatting>
  <dataValidations count="1">
    <dataValidation type="list" allowBlank="1" showInputMessage="1" showErrorMessage="1" sqref="B9:B21 A4:A21" xr:uid="{F96D76C7-AE1C-41F4-B680-557861E16EC6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69B78-D942-4EB9-A0ED-25A5B9A73999}">
  <sheetPr codeName="Hoja24"/>
  <dimension ref="A1:W25"/>
  <sheetViews>
    <sheetView workbookViewId="0">
      <selection activeCell="B39" sqref="B39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144</v>
      </c>
      <c r="B2" s="7" t="s">
        <v>34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0.183</v>
      </c>
      <c r="M2" s="8">
        <f t="shared" si="0"/>
        <v>0.18299999999999997</v>
      </c>
      <c r="N2" s="8">
        <f t="shared" si="0"/>
        <v>3.95E-2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0.15839999999999999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150</v>
      </c>
      <c r="C4" s="9">
        <f>IF(Tabla219[[#This Row],[CANTIDAD]]="",0%,Tabla219[[#This Row],[CANTIDAD]]/10)</f>
        <v>15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100</v>
      </c>
      <c r="C5" s="9">
        <f>IF(Tabla219[[#This Row],[CANTIDAD]]="",0%,Tabla219[[#This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41</v>
      </c>
      <c r="B6" s="9">
        <v>100</v>
      </c>
      <c r="C6" s="9">
        <f>IF(Tabla219[[#This Row],[CANTIDAD]]="",0%,Tabla219[[#This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0.34</v>
      </c>
      <c r="M6" s="10" cm="1">
        <f t="array" ref="M6">IF($A6="",0%,(_xlfn.XLOOKUP($A6,Tabla1[[#All],[ID]],Tabla1[[#All],[MgO]])))</f>
        <v>0.14000000000000001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400</v>
      </c>
      <c r="C7" s="9">
        <f>IF(Tabla219[[#This Row],[CANTIDAD]]="",0%,Tabla219[[#This Row],[CANTIDAD]]/10)</f>
        <v>40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43</v>
      </c>
      <c r="B8" s="9">
        <v>250</v>
      </c>
      <c r="C8" s="9">
        <f>IF(Tabla219[[#This Row],[CANTIDAD]]="",0%,Tabla219[[#This Row],[CANTIDAD]]/10)</f>
        <v>25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0.44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IF(Tabla219[[#This Row],[CANTIDAD]]="",0%,Tabla219[[#This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IF(Tabla219[[#This Row],[CANTIDAD]]="",0%,Tabla219[[#This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IF(Tabla219[[#This Row],[CANTIDAD]]="",0%,Tabla219[[#This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IF(Tabla219[[#This Row],[CANTIDAD]]="",0%,Tabla219[[#This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IF(Tabla219[[#This Row],[CANTIDAD]]="",0%,Tabla219[[#This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IF(Tabla219[[#This Row],[CANTIDAD]]="",0%,Tabla219[[#This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IF(Tabla219[[#This Row],[CANTIDAD]]="",0%,Tabla219[[#This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IF(Tabla219[[#This Row],[CANTIDAD]]="",0%,Tabla219[[#This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IF(Tabla219[[#This Row],[CANTIDAD]]="",0%,Tabla219[[#This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IF(Tabla219[[#This Row],[CANTIDAD]]="",0%,Tabla219[[#This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IF(Tabla219[[#This Row],[CANTIDAD]]="",0%,Tabla219[[#This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IF(Tabla219[[#This Row],[CANTIDAD]]="",0%,Tabla219[[#This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IF(Tabla219[[#This Row],[CANTIDAD]]="",0%,Tabla219[[#This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123" priority="22">
      <formula>LEN(TRIM(D2))=0</formula>
    </cfRule>
  </conditionalFormatting>
  <conditionalFormatting sqref="D4:W21 D2:W2">
    <cfRule type="cellIs" dxfId="2122" priority="21" operator="equal">
      <formula>0</formula>
    </cfRule>
  </conditionalFormatting>
  <conditionalFormatting sqref="C4:C21">
    <cfRule type="cellIs" dxfId="2121" priority="19" operator="equal">
      <formula>0</formula>
    </cfRule>
    <cfRule type="containsBlanks" dxfId="2120" priority="20">
      <formula>LEN(TRIM(C4))=0</formula>
    </cfRule>
  </conditionalFormatting>
  <conditionalFormatting sqref="D1:W1">
    <cfRule type="containsBlanks" dxfId="2119" priority="18">
      <formula>LEN(TRIM(D1))=0</formula>
    </cfRule>
  </conditionalFormatting>
  <conditionalFormatting sqref="C1">
    <cfRule type="containsBlanks" dxfId="2118" priority="17">
      <formula>LEN(TRIM(C1))=0</formula>
    </cfRule>
  </conditionalFormatting>
  <conditionalFormatting sqref="C2">
    <cfRule type="containsBlanks" dxfId="2117" priority="16">
      <formula>LEN(TRIM(C2))=0</formula>
    </cfRule>
  </conditionalFormatting>
  <conditionalFormatting sqref="D3:W3">
    <cfRule type="containsBlanks" dxfId="2116" priority="15">
      <formula>LEN(TRIM(D3))=0</formula>
    </cfRule>
  </conditionalFormatting>
  <conditionalFormatting sqref="C3">
    <cfRule type="containsBlanks" dxfId="2115" priority="14">
      <formula>LEN(TRIM(C3))=0</formula>
    </cfRule>
  </conditionalFormatting>
  <conditionalFormatting sqref="A10:W21 C1:W9">
    <cfRule type="cellIs" dxfId="2114" priority="12" operator="equal">
      <formula>0</formula>
    </cfRule>
    <cfRule type="containsBlanks" dxfId="2113" priority="13">
      <formula>LEN(TRIM(A1))=0</formula>
    </cfRule>
  </conditionalFormatting>
  <conditionalFormatting sqref="A9:B9">
    <cfRule type="cellIs" dxfId="2112" priority="10" operator="equal">
      <formula>0</formula>
    </cfRule>
    <cfRule type="containsBlanks" dxfId="2111" priority="11">
      <formula>LEN(TRIM(A9))=0</formula>
    </cfRule>
  </conditionalFormatting>
  <conditionalFormatting sqref="A1:B1">
    <cfRule type="containsBlanks" dxfId="2110" priority="9">
      <formula>LEN(TRIM(A1))=0</formula>
    </cfRule>
  </conditionalFormatting>
  <conditionalFormatting sqref="A1:B1">
    <cfRule type="cellIs" dxfId="2109" priority="7" operator="equal">
      <formula>0</formula>
    </cfRule>
    <cfRule type="containsBlanks" dxfId="2108" priority="8">
      <formula>LEN(TRIM(A1))=0</formula>
    </cfRule>
  </conditionalFormatting>
  <conditionalFormatting sqref="A2:B2">
    <cfRule type="containsBlanks" dxfId="2107" priority="6">
      <formula>LEN(TRIM(A2))=0</formula>
    </cfRule>
  </conditionalFormatting>
  <conditionalFormatting sqref="A3:B3">
    <cfRule type="containsBlanks" dxfId="2106" priority="5">
      <formula>LEN(TRIM(A3))=0</formula>
    </cfRule>
  </conditionalFormatting>
  <conditionalFormatting sqref="A2:B3">
    <cfRule type="cellIs" dxfId="2105" priority="3" operator="equal">
      <formula>0</formula>
    </cfRule>
    <cfRule type="containsBlanks" dxfId="2104" priority="4">
      <formula>LEN(TRIM(A2))=0</formula>
    </cfRule>
  </conditionalFormatting>
  <conditionalFormatting sqref="A4:B8">
    <cfRule type="cellIs" dxfId="2103" priority="1" operator="equal">
      <formula>0</formula>
    </cfRule>
    <cfRule type="containsBlanks" dxfId="2102" priority="2">
      <formula>LEN(TRIM(A4))=0</formula>
    </cfRule>
  </conditionalFormatting>
  <dataValidations count="1">
    <dataValidation type="list" allowBlank="1" showInputMessage="1" showErrorMessage="1" sqref="B9:B21 A4:A21" xr:uid="{4AFBB2B2-34EE-4970-A7B9-C255AB27AF37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CB7E2-4838-4582-9216-7482DA9B5D61}">
  <sheetPr codeName="Hoja25"/>
  <dimension ref="A1:W25"/>
  <sheetViews>
    <sheetView workbookViewId="0">
      <selection activeCell="B39" sqref="B39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145</v>
      </c>
      <c r="B2" s="7" t="s">
        <v>131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4.7999999999999996E-3</v>
      </c>
      <c r="L2" s="8">
        <f t="shared" si="0"/>
        <v>4.5400000000000003E-2</v>
      </c>
      <c r="M2" s="8">
        <f t="shared" si="0"/>
        <v>2.0499999999999997E-2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0.11379999999999998</v>
      </c>
      <c r="V2" s="8">
        <f t="shared" si="0"/>
        <v>0.23624999999999999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137</v>
      </c>
      <c r="B4" s="9">
        <v>675</v>
      </c>
      <c r="C4" s="9">
        <f>IF(Tabla220[[#This Row],[CANTIDAD]]="",0%,Tabla220[[#This Row],[CANTIDAD]]/10)</f>
        <v>67.5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0.35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75</v>
      </c>
      <c r="C5" s="9">
        <f>IF(Tabla220[[#This Row],[CANTIDAD]]="",0%,Tabla220[[#This Row],[CANTIDAD]]/10)</f>
        <v>7.5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40</v>
      </c>
      <c r="B6" s="9">
        <v>50</v>
      </c>
      <c r="C6" s="9">
        <f>IF(Tabla220[[#This Row],[CANTIDAD]]="",0%,Tabla220[[#This Row],[CANTIDAD]]/10)</f>
        <v>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0.25</v>
      </c>
      <c r="N6" s="10" cm="1">
        <f t="array" ref="N6">IF($A6="",0%,(_xlfn.XLOOKUP($A6,Tabla1[[#All],[ID]],Tabla1[[#All],[S]])))</f>
        <v>0.2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138</v>
      </c>
      <c r="B7" s="9">
        <v>200</v>
      </c>
      <c r="C7" s="9">
        <f>IF(Tabla220[[#This Row],[CANTIDAD]]="",0%,Tabla220[[#This Row],[CANTIDAD]]/10)</f>
        <v>20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2.4E-2</v>
      </c>
      <c r="L7" s="10" cm="1">
        <f t="array" ref="L7">IF($A7="",0%,(_xlfn.XLOOKUP($A7,Tabla1[[#All],[ID]],Tabla1[[#All],[CaO]])))</f>
        <v>6.2E-2</v>
      </c>
      <c r="M7" s="10" cm="1">
        <f t="array" ref="M7">IF($A7="",0%,(_xlfn.XLOOKUP($A7,Tabla1[[#All],[ID]],Tabla1[[#All],[MgO]])))</f>
        <v>0.04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0.56899999999999995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/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IF(Tabla220[[#This Row],[CANTIDAD]]="",0%,Tabla220[[#This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IF(Tabla220[[#This Row],[CANTIDAD]]="",0%,Tabla220[[#This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IF(Tabla220[[#This Row],[CANTIDAD]]="",0%,Tabla220[[#This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IF(Tabla220[[#This Row],[CANTIDAD]]="",0%,Tabla220[[#This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IF(Tabla220[[#This Row],[CANTIDAD]]="",0%,Tabla220[[#This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IF(Tabla220[[#This Row],[CANTIDAD]]="",0%,Tabla220[[#This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IF(Tabla220[[#This Row],[CANTIDAD]]="",0%,Tabla220[[#This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IF(Tabla220[[#This Row],[CANTIDAD]]="",0%,Tabla220[[#This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IF(Tabla220[[#This Row],[CANTIDAD]]="",0%,Tabla220[[#This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IF(Tabla220[[#This Row],[CANTIDAD]]="",0%,Tabla220[[#This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IF(Tabla220[[#This Row],[CANTIDAD]]="",0%,Tabla220[[#This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IF(Tabla220[[#This Row],[CANTIDAD]]="",0%,Tabla220[[#This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IF(Tabla220[[#This Row],[CANTIDAD]]="",0%,Tabla220[[#This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101" priority="24">
      <formula>LEN(TRIM(D2))=0</formula>
    </cfRule>
  </conditionalFormatting>
  <conditionalFormatting sqref="D4:W21 D2:W2">
    <cfRule type="cellIs" dxfId="2100" priority="23" operator="equal">
      <formula>0</formula>
    </cfRule>
  </conditionalFormatting>
  <conditionalFormatting sqref="C4:C21">
    <cfRule type="cellIs" dxfId="2099" priority="21" operator="equal">
      <formula>0</formula>
    </cfRule>
    <cfRule type="containsBlanks" dxfId="2098" priority="22">
      <formula>LEN(TRIM(C4))=0</formula>
    </cfRule>
  </conditionalFormatting>
  <conditionalFormatting sqref="D1:W1">
    <cfRule type="containsBlanks" dxfId="2097" priority="20">
      <formula>LEN(TRIM(D1))=0</formula>
    </cfRule>
  </conditionalFormatting>
  <conditionalFormatting sqref="C1">
    <cfRule type="containsBlanks" dxfId="2096" priority="19">
      <formula>LEN(TRIM(C1))=0</formula>
    </cfRule>
  </conditionalFormatting>
  <conditionalFormatting sqref="C2">
    <cfRule type="containsBlanks" dxfId="2095" priority="18">
      <formula>LEN(TRIM(C2))=0</formula>
    </cfRule>
  </conditionalFormatting>
  <conditionalFormatting sqref="D3:W3">
    <cfRule type="containsBlanks" dxfId="2094" priority="17">
      <formula>LEN(TRIM(D3))=0</formula>
    </cfRule>
  </conditionalFormatting>
  <conditionalFormatting sqref="C3">
    <cfRule type="containsBlanks" dxfId="2093" priority="16">
      <formula>LEN(TRIM(C3))=0</formula>
    </cfRule>
  </conditionalFormatting>
  <conditionalFormatting sqref="A10:W21 C1:W9">
    <cfRule type="cellIs" dxfId="2092" priority="14" operator="equal">
      <formula>0</formula>
    </cfRule>
    <cfRule type="containsBlanks" dxfId="2091" priority="15">
      <formula>LEN(TRIM(A1))=0</formula>
    </cfRule>
  </conditionalFormatting>
  <conditionalFormatting sqref="A9:B9">
    <cfRule type="cellIs" dxfId="2090" priority="12" operator="equal">
      <formula>0</formula>
    </cfRule>
    <cfRule type="containsBlanks" dxfId="2089" priority="13">
      <formula>LEN(TRIM(A9))=0</formula>
    </cfRule>
  </conditionalFormatting>
  <conditionalFormatting sqref="A1:B1">
    <cfRule type="containsBlanks" dxfId="2088" priority="11">
      <formula>LEN(TRIM(A1))=0</formula>
    </cfRule>
  </conditionalFormatting>
  <conditionalFormatting sqref="A1:B1">
    <cfRule type="cellIs" dxfId="2087" priority="9" operator="equal">
      <formula>0</formula>
    </cfRule>
    <cfRule type="containsBlanks" dxfId="2086" priority="10">
      <formula>LEN(TRIM(A1))=0</formula>
    </cfRule>
  </conditionalFormatting>
  <conditionalFormatting sqref="A8:B8">
    <cfRule type="cellIs" dxfId="2085" priority="7" operator="equal">
      <formula>0</formula>
    </cfRule>
    <cfRule type="containsBlanks" dxfId="2084" priority="8">
      <formula>LEN(TRIM(A8))=0</formula>
    </cfRule>
  </conditionalFormatting>
  <conditionalFormatting sqref="A7:B7">
    <cfRule type="cellIs" dxfId="2083" priority="5" operator="equal">
      <formula>0</formula>
    </cfRule>
    <cfRule type="containsBlanks" dxfId="2082" priority="6">
      <formula>LEN(TRIM(A7))=0</formula>
    </cfRule>
  </conditionalFormatting>
  <conditionalFormatting sqref="A2:B2">
    <cfRule type="containsBlanks" dxfId="2081" priority="4">
      <formula>LEN(TRIM(A2))=0</formula>
    </cfRule>
  </conditionalFormatting>
  <conditionalFormatting sqref="A3:B3">
    <cfRule type="containsBlanks" dxfId="2080" priority="3">
      <formula>LEN(TRIM(A3))=0</formula>
    </cfRule>
  </conditionalFormatting>
  <conditionalFormatting sqref="A2:B6">
    <cfRule type="cellIs" dxfId="2079" priority="1" operator="equal">
      <formula>0</formula>
    </cfRule>
    <cfRule type="containsBlanks" dxfId="2078" priority="2">
      <formula>LEN(TRIM(A2))=0</formula>
    </cfRule>
  </conditionalFormatting>
  <dataValidations count="1">
    <dataValidation type="list" allowBlank="1" showInputMessage="1" showErrorMessage="1" sqref="B9:B21 A4:A21" xr:uid="{6FAC4EA1-77A0-4188-BE8C-264293784BD0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B3BCF-118A-4381-92F9-6196D83416E8}">
  <sheetPr codeName="Hoja26"/>
  <dimension ref="A1:W25"/>
  <sheetViews>
    <sheetView workbookViewId="0">
      <selection activeCell="B39" sqref="B39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146</v>
      </c>
      <c r="B2" s="7" t="s">
        <v>34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0.183</v>
      </c>
      <c r="M2" s="8">
        <f t="shared" si="0"/>
        <v>0.18299999999999997</v>
      </c>
      <c r="N2" s="8">
        <f t="shared" si="0"/>
        <v>3.95E-2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0.15839999999999999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150</v>
      </c>
      <c r="C4" s="9">
        <f>IF(Tabla226[[#This Row],[CANTIDAD]]="",0%,Tabla226[[#This Row],[CANTIDAD]]/10)</f>
        <v>15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100</v>
      </c>
      <c r="C5" s="9">
        <f>IF(Tabla226[[#This Row],[CANTIDAD]]="",0%,Tabla226[[#This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41</v>
      </c>
      <c r="B6" s="9">
        <v>100</v>
      </c>
      <c r="C6" s="9">
        <f>IF(Tabla226[[#This Row],[CANTIDAD]]="",0%,Tabla226[[#This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0.34</v>
      </c>
      <c r="M6" s="10" cm="1">
        <f t="array" ref="M6">IF($A6="",0%,(_xlfn.XLOOKUP($A6,Tabla1[[#All],[ID]],Tabla1[[#All],[MgO]])))</f>
        <v>0.14000000000000001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400</v>
      </c>
      <c r="C7" s="9">
        <f>IF(Tabla226[[#This Row],[CANTIDAD]]="",0%,Tabla226[[#This Row],[CANTIDAD]]/10)</f>
        <v>40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43</v>
      </c>
      <c r="B8" s="9">
        <v>250</v>
      </c>
      <c r="C8" s="9">
        <f>IF(Tabla226[[#This Row],[CANTIDAD]]="",0%,Tabla226[[#This Row],[CANTIDAD]]/10)</f>
        <v>25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0.44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IF(Tabla226[[#This Row],[CANTIDAD]]="",0%,Tabla226[[#This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IF(Tabla226[[#This Row],[CANTIDAD]]="",0%,Tabla226[[#This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IF(Tabla226[[#This Row],[CANTIDAD]]="",0%,Tabla226[[#This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IF(Tabla226[[#This Row],[CANTIDAD]]="",0%,Tabla226[[#This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IF(Tabla226[[#This Row],[CANTIDAD]]="",0%,Tabla226[[#This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IF(Tabla226[[#This Row],[CANTIDAD]]="",0%,Tabla226[[#This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IF(Tabla226[[#This Row],[CANTIDAD]]="",0%,Tabla226[[#This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IF(Tabla226[[#This Row],[CANTIDAD]]="",0%,Tabla226[[#This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IF(Tabla226[[#This Row],[CANTIDAD]]="",0%,Tabla226[[#This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IF(Tabla226[[#This Row],[CANTIDAD]]="",0%,Tabla226[[#This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IF(Tabla226[[#This Row],[CANTIDAD]]="",0%,Tabla226[[#This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IF(Tabla226[[#This Row],[CANTIDAD]]="",0%,Tabla226[[#This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IF(Tabla226[[#This Row],[CANTIDAD]]="",0%,Tabla226[[#This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077" priority="22">
      <formula>LEN(TRIM(D2))=0</formula>
    </cfRule>
  </conditionalFormatting>
  <conditionalFormatting sqref="D4:W21 D2:W2">
    <cfRule type="cellIs" dxfId="2076" priority="21" operator="equal">
      <formula>0</formula>
    </cfRule>
  </conditionalFormatting>
  <conditionalFormatting sqref="C4:C21">
    <cfRule type="cellIs" dxfId="2075" priority="19" operator="equal">
      <formula>0</formula>
    </cfRule>
    <cfRule type="containsBlanks" dxfId="2074" priority="20">
      <formula>LEN(TRIM(C4))=0</formula>
    </cfRule>
  </conditionalFormatting>
  <conditionalFormatting sqref="D1:W1">
    <cfRule type="containsBlanks" dxfId="2073" priority="18">
      <formula>LEN(TRIM(D1))=0</formula>
    </cfRule>
  </conditionalFormatting>
  <conditionalFormatting sqref="C1">
    <cfRule type="containsBlanks" dxfId="2072" priority="17">
      <formula>LEN(TRIM(C1))=0</formula>
    </cfRule>
  </conditionalFormatting>
  <conditionalFormatting sqref="C2">
    <cfRule type="containsBlanks" dxfId="2071" priority="16">
      <formula>LEN(TRIM(C2))=0</formula>
    </cfRule>
  </conditionalFormatting>
  <conditionalFormatting sqref="D3:W3">
    <cfRule type="containsBlanks" dxfId="2070" priority="15">
      <formula>LEN(TRIM(D3))=0</formula>
    </cfRule>
  </conditionalFormatting>
  <conditionalFormatting sqref="C3">
    <cfRule type="containsBlanks" dxfId="2069" priority="14">
      <formula>LEN(TRIM(C3))=0</formula>
    </cfRule>
  </conditionalFormatting>
  <conditionalFormatting sqref="A10:W21 C1:W9">
    <cfRule type="cellIs" dxfId="2068" priority="12" operator="equal">
      <formula>0</formula>
    </cfRule>
    <cfRule type="containsBlanks" dxfId="2067" priority="13">
      <formula>LEN(TRIM(A1))=0</formula>
    </cfRule>
  </conditionalFormatting>
  <conditionalFormatting sqref="A9:B9">
    <cfRule type="cellIs" dxfId="2066" priority="10" operator="equal">
      <formula>0</formula>
    </cfRule>
    <cfRule type="containsBlanks" dxfId="2065" priority="11">
      <formula>LEN(TRIM(A9))=0</formula>
    </cfRule>
  </conditionalFormatting>
  <conditionalFormatting sqref="A1:B1">
    <cfRule type="containsBlanks" dxfId="2064" priority="9">
      <formula>LEN(TRIM(A1))=0</formula>
    </cfRule>
  </conditionalFormatting>
  <conditionalFormatting sqref="A1:B1">
    <cfRule type="cellIs" dxfId="2063" priority="7" operator="equal">
      <formula>0</formula>
    </cfRule>
    <cfRule type="containsBlanks" dxfId="2062" priority="8">
      <formula>LEN(TRIM(A1))=0</formula>
    </cfRule>
  </conditionalFormatting>
  <conditionalFormatting sqref="A2:B2">
    <cfRule type="containsBlanks" dxfId="2061" priority="6">
      <formula>LEN(TRIM(A2))=0</formula>
    </cfRule>
  </conditionalFormatting>
  <conditionalFormatting sqref="A3:B3">
    <cfRule type="containsBlanks" dxfId="2060" priority="5">
      <formula>LEN(TRIM(A3))=0</formula>
    </cfRule>
  </conditionalFormatting>
  <conditionalFormatting sqref="A2:B3">
    <cfRule type="cellIs" dxfId="2059" priority="3" operator="equal">
      <formula>0</formula>
    </cfRule>
    <cfRule type="containsBlanks" dxfId="2058" priority="4">
      <formula>LEN(TRIM(A2))=0</formula>
    </cfRule>
  </conditionalFormatting>
  <conditionalFormatting sqref="A4:B8">
    <cfRule type="cellIs" dxfId="2057" priority="1" operator="equal">
      <formula>0</formula>
    </cfRule>
    <cfRule type="containsBlanks" dxfId="2056" priority="2">
      <formula>LEN(TRIM(A4))=0</formula>
    </cfRule>
  </conditionalFormatting>
  <dataValidations count="1">
    <dataValidation type="list" allowBlank="1" showInputMessage="1" showErrorMessage="1" sqref="B9:B21 A4:A21" xr:uid="{4C70BE6B-0350-4530-993B-BBDF8D38F791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01CB5-2397-4966-A650-78EB72A0AB09}">
  <sheetPr codeName="Hoja27"/>
  <dimension ref="A1:W25"/>
  <sheetViews>
    <sheetView workbookViewId="0">
      <selection activeCell="B39" sqref="B39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147</v>
      </c>
      <c r="B2" s="7" t="s">
        <v>80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1.44E-2</v>
      </c>
      <c r="L2" s="8">
        <f t="shared" si="0"/>
        <v>0.19120000000000001</v>
      </c>
      <c r="M2" s="8">
        <f t="shared" si="0"/>
        <v>3.6499999999999998E-2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0.34139999999999998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IF(Tabla227[[#This Row],[CANTIDAD]]="",0%,Tabla227[[#This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350</v>
      </c>
      <c r="C5" s="9">
        <f>IF(Tabla227[[#This Row],[CANTIDAD]]="",0%,Tabla227[[#This Row],[CANTIDAD]]/10)</f>
        <v>35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81</v>
      </c>
      <c r="B6" s="9">
        <v>600</v>
      </c>
      <c r="C6" s="9">
        <f>IF(Tabla227[[#This Row],[CANTIDAD]]="",0%,Tabla227[[#This Row],[CANTIDAD]]/10)</f>
        <v>60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IF(Tabla227[[#This Row],[CANTIDAD]]="",0%,Tabla227[[#This Row],[CANTIDAD]]/10)</f>
        <v>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IF(Tabla227[[#This Row],[CANTIDAD]]="",0%,Tabla227[[#This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IF(Tabla227[[#This Row],[CANTIDAD]]="",0%,Tabla227[[#This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IF(Tabla227[[#This Row],[CANTIDAD]]="",0%,Tabla227[[#This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IF(Tabla227[[#This Row],[CANTIDAD]]="",0%,Tabla227[[#This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IF(Tabla227[[#This Row],[CANTIDAD]]="",0%,Tabla227[[#This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IF(Tabla227[[#This Row],[CANTIDAD]]="",0%,Tabla227[[#This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IF(Tabla227[[#This Row],[CANTIDAD]]="",0%,Tabla227[[#This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IF(Tabla227[[#This Row],[CANTIDAD]]="",0%,Tabla227[[#This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IF(Tabla227[[#This Row],[CANTIDAD]]="",0%,Tabla227[[#This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IF(Tabla227[[#This Row],[CANTIDAD]]="",0%,Tabla227[[#This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IF(Tabla227[[#This Row],[CANTIDAD]]="",0%,Tabla227[[#This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IF(Tabla227[[#This Row],[CANTIDAD]]="",0%,Tabla227[[#This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IF(Tabla227[[#This Row],[CANTIDAD]]="",0%,Tabla227[[#This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IF(Tabla227[[#This Row],[CANTIDAD]]="",0%,Tabla227[[#This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055" priority="22">
      <formula>LEN(TRIM(D2))=0</formula>
    </cfRule>
  </conditionalFormatting>
  <conditionalFormatting sqref="D4:W21 D2:W2">
    <cfRule type="cellIs" dxfId="2054" priority="21" operator="equal">
      <formula>0</formula>
    </cfRule>
  </conditionalFormatting>
  <conditionalFormatting sqref="C4:C21">
    <cfRule type="cellIs" dxfId="2053" priority="19" operator="equal">
      <formula>0</formula>
    </cfRule>
    <cfRule type="containsBlanks" dxfId="2052" priority="20">
      <formula>LEN(TRIM(C4))=0</formula>
    </cfRule>
  </conditionalFormatting>
  <conditionalFormatting sqref="D1:W1">
    <cfRule type="containsBlanks" dxfId="2051" priority="18">
      <formula>LEN(TRIM(D1))=0</formula>
    </cfRule>
  </conditionalFormatting>
  <conditionalFormatting sqref="C1">
    <cfRule type="containsBlanks" dxfId="2050" priority="17">
      <formula>LEN(TRIM(C1))=0</formula>
    </cfRule>
  </conditionalFormatting>
  <conditionalFormatting sqref="C2">
    <cfRule type="containsBlanks" dxfId="2049" priority="16">
      <formula>LEN(TRIM(C2))=0</formula>
    </cfRule>
  </conditionalFormatting>
  <conditionalFormatting sqref="D3:W3">
    <cfRule type="containsBlanks" dxfId="2048" priority="15">
      <formula>LEN(TRIM(D3))=0</formula>
    </cfRule>
  </conditionalFormatting>
  <conditionalFormatting sqref="C3">
    <cfRule type="containsBlanks" dxfId="2047" priority="14">
      <formula>LEN(TRIM(C3))=0</formula>
    </cfRule>
  </conditionalFormatting>
  <conditionalFormatting sqref="A10:W21 C1:W9">
    <cfRule type="cellIs" dxfId="2046" priority="12" operator="equal">
      <formula>0</formula>
    </cfRule>
    <cfRule type="containsBlanks" dxfId="2045" priority="13">
      <formula>LEN(TRIM(A1))=0</formula>
    </cfRule>
  </conditionalFormatting>
  <conditionalFormatting sqref="A9:B9">
    <cfRule type="cellIs" dxfId="2044" priority="10" operator="equal">
      <formula>0</formula>
    </cfRule>
    <cfRule type="containsBlanks" dxfId="2043" priority="11">
      <formula>LEN(TRIM(A9))=0</formula>
    </cfRule>
  </conditionalFormatting>
  <conditionalFormatting sqref="A1:B1">
    <cfRule type="containsBlanks" dxfId="2042" priority="9">
      <formula>LEN(TRIM(A1))=0</formula>
    </cfRule>
  </conditionalFormatting>
  <conditionalFormatting sqref="A1:B1">
    <cfRule type="cellIs" dxfId="2041" priority="7" operator="equal">
      <formula>0</formula>
    </cfRule>
    <cfRule type="containsBlanks" dxfId="2040" priority="8">
      <formula>LEN(TRIM(A1))=0</formula>
    </cfRule>
  </conditionalFormatting>
  <conditionalFormatting sqref="A7:B8">
    <cfRule type="cellIs" dxfId="2039" priority="5" operator="equal">
      <formula>0</formula>
    </cfRule>
    <cfRule type="containsBlanks" dxfId="2038" priority="6">
      <formula>LEN(TRIM(A7))=0</formula>
    </cfRule>
  </conditionalFormatting>
  <conditionalFormatting sqref="A2:B2">
    <cfRule type="containsBlanks" dxfId="2037" priority="4">
      <formula>LEN(TRIM(A2))=0</formula>
    </cfRule>
  </conditionalFormatting>
  <conditionalFormatting sqref="A3:B3">
    <cfRule type="containsBlanks" dxfId="2036" priority="3">
      <formula>LEN(TRIM(A3))=0</formula>
    </cfRule>
  </conditionalFormatting>
  <conditionalFormatting sqref="A2:B6">
    <cfRule type="cellIs" dxfId="2035" priority="1" operator="equal">
      <formula>0</formula>
    </cfRule>
    <cfRule type="containsBlanks" dxfId="2034" priority="2">
      <formula>LEN(TRIM(A2))=0</formula>
    </cfRule>
  </conditionalFormatting>
  <dataValidations count="1">
    <dataValidation type="list" allowBlank="1" showInputMessage="1" showErrorMessage="1" sqref="B9:B21 A4:A21" xr:uid="{D701167A-E41E-4EE3-9655-7DACA21CDB34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CCD50-2801-4D6C-A757-6976401D1532}">
  <sheetPr codeName="Hoja28"/>
  <dimension ref="A1:W25"/>
  <sheetViews>
    <sheetView zoomScale="130" zoomScaleNormal="130" workbookViewId="0">
      <selection sqref="A1:B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/>
      <c r="B2" s="7" t="s">
        <v>148</v>
      </c>
      <c r="C2" s="7"/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6.0000000000000001E-3</v>
      </c>
      <c r="L2" s="8">
        <f t="shared" si="0"/>
        <v>0.27949999999999997</v>
      </c>
      <c r="M2" s="8">
        <f t="shared" si="0"/>
        <v>5.8499999999999996E-2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0.18184999999999998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IF(Tabla228[[#This Row],[CANTIDAD]]="",0%,Tabla228[[#This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600</v>
      </c>
      <c r="C5" s="9">
        <f>IF(Tabla228[[#This Row],[CANTIDAD]]="",0%,Tabla228[[#This Row],[CANTIDAD]]/10)</f>
        <v>60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81</v>
      </c>
      <c r="B6" s="9">
        <v>250</v>
      </c>
      <c r="C6" s="9">
        <f>IF(Tabla228[[#This Row],[CANTIDAD]]="",0%,Tabla228[[#This Row],[CANTIDAD]]/10)</f>
        <v>25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100</v>
      </c>
      <c r="C7" s="9">
        <f>IF(Tabla228[[#This Row],[CANTIDAD]]="",0%,Tabla228[[#This Row],[CANTIDAD]]/10)</f>
        <v>10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IF(Tabla228[[#This Row],[CANTIDAD]]="",0%,Tabla228[[#This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IF(Tabla228[[#This Row],[CANTIDAD]]="",0%,Tabla228[[#This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IF(Tabla228[[#This Row],[CANTIDAD]]="",0%,Tabla228[[#This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IF(Tabla228[[#This Row],[CANTIDAD]]="",0%,Tabla228[[#This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IF(Tabla228[[#This Row],[CANTIDAD]]="",0%,Tabla228[[#This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IF(Tabla228[[#This Row],[CANTIDAD]]="",0%,Tabla228[[#This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IF(Tabla228[[#This Row],[CANTIDAD]]="",0%,Tabla228[[#This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IF(Tabla228[[#This Row],[CANTIDAD]]="",0%,Tabla228[[#This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IF(Tabla228[[#This Row],[CANTIDAD]]="",0%,Tabla228[[#This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IF(Tabla228[[#This Row],[CANTIDAD]]="",0%,Tabla228[[#This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IF(Tabla228[[#This Row],[CANTIDAD]]="",0%,Tabla228[[#This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IF(Tabla228[[#This Row],[CANTIDAD]]="",0%,Tabla228[[#This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IF(Tabla228[[#This Row],[CANTIDAD]]="",0%,Tabla228[[#This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IF(Tabla228[[#This Row],[CANTIDAD]]="",0%,Tabla228[[#This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033" priority="22">
      <formula>LEN(TRIM(D2))=0</formula>
    </cfRule>
  </conditionalFormatting>
  <conditionalFormatting sqref="D4:W21 D2:W2">
    <cfRule type="cellIs" dxfId="2032" priority="21" operator="equal">
      <formula>0</formula>
    </cfRule>
  </conditionalFormatting>
  <conditionalFormatting sqref="C4:C21">
    <cfRule type="cellIs" dxfId="2031" priority="19" operator="equal">
      <formula>0</formula>
    </cfRule>
    <cfRule type="containsBlanks" dxfId="2030" priority="20">
      <formula>LEN(TRIM(C4))=0</formula>
    </cfRule>
  </conditionalFormatting>
  <conditionalFormatting sqref="D1:W1">
    <cfRule type="containsBlanks" dxfId="2029" priority="18">
      <formula>LEN(TRIM(D1))=0</formula>
    </cfRule>
  </conditionalFormatting>
  <conditionalFormatting sqref="C1">
    <cfRule type="containsBlanks" dxfId="2028" priority="17">
      <formula>LEN(TRIM(C1))=0</formula>
    </cfRule>
  </conditionalFormatting>
  <conditionalFormatting sqref="C2">
    <cfRule type="containsBlanks" dxfId="2027" priority="16">
      <formula>LEN(TRIM(C2))=0</formula>
    </cfRule>
  </conditionalFormatting>
  <conditionalFormatting sqref="D3:W3">
    <cfRule type="containsBlanks" dxfId="2026" priority="15">
      <formula>LEN(TRIM(D3))=0</formula>
    </cfRule>
  </conditionalFormatting>
  <conditionalFormatting sqref="C3">
    <cfRule type="containsBlanks" dxfId="2025" priority="14">
      <formula>LEN(TRIM(C3))=0</formula>
    </cfRule>
  </conditionalFormatting>
  <conditionalFormatting sqref="A10:W21 C1:W9">
    <cfRule type="cellIs" dxfId="2024" priority="12" operator="equal">
      <formula>0</formula>
    </cfRule>
    <cfRule type="containsBlanks" dxfId="2023" priority="13">
      <formula>LEN(TRIM(A1))=0</formula>
    </cfRule>
  </conditionalFormatting>
  <conditionalFormatting sqref="A9:B9">
    <cfRule type="cellIs" dxfId="2022" priority="10" operator="equal">
      <formula>0</formula>
    </cfRule>
    <cfRule type="containsBlanks" dxfId="2021" priority="11">
      <formula>LEN(TRIM(A9))=0</formula>
    </cfRule>
  </conditionalFormatting>
  <conditionalFormatting sqref="A1:B1">
    <cfRule type="containsBlanks" dxfId="2020" priority="9">
      <formula>LEN(TRIM(A1))=0</formula>
    </cfRule>
  </conditionalFormatting>
  <conditionalFormatting sqref="A1:B1">
    <cfRule type="cellIs" dxfId="2019" priority="7" operator="equal">
      <formula>0</formula>
    </cfRule>
    <cfRule type="containsBlanks" dxfId="2018" priority="8">
      <formula>LEN(TRIM(A1))=0</formula>
    </cfRule>
  </conditionalFormatting>
  <conditionalFormatting sqref="A7:B8">
    <cfRule type="cellIs" dxfId="2017" priority="5" operator="equal">
      <formula>0</formula>
    </cfRule>
    <cfRule type="containsBlanks" dxfId="2016" priority="6">
      <formula>LEN(TRIM(A7))=0</formula>
    </cfRule>
  </conditionalFormatting>
  <conditionalFormatting sqref="A2:B2">
    <cfRule type="containsBlanks" dxfId="2015" priority="4">
      <formula>LEN(TRIM(A2))=0</formula>
    </cfRule>
  </conditionalFormatting>
  <conditionalFormatting sqref="A3:B3">
    <cfRule type="containsBlanks" dxfId="2014" priority="3">
      <formula>LEN(TRIM(A3))=0</formula>
    </cfRule>
  </conditionalFormatting>
  <conditionalFormatting sqref="A2:B6">
    <cfRule type="cellIs" dxfId="2013" priority="1" operator="equal">
      <formula>0</formula>
    </cfRule>
    <cfRule type="containsBlanks" dxfId="2012" priority="2">
      <formula>LEN(TRIM(A2))=0</formula>
    </cfRule>
  </conditionalFormatting>
  <dataValidations count="1">
    <dataValidation type="list" allowBlank="1" showInputMessage="1" showErrorMessage="1" sqref="B9:B21 A4:A21" xr:uid="{0C35F706-F07A-47BC-9CA5-C8294BA3F4F2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5603C-D154-40BF-8800-F4F33DDF12A2}">
  <sheetPr codeName="Hoja29"/>
  <dimension ref="A1:W25"/>
  <sheetViews>
    <sheetView workbookViewId="0">
      <selection activeCell="K37" sqref="K3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150</v>
      </c>
      <c r="B2" s="7" t="s">
        <v>151</v>
      </c>
      <c r="C2" s="7">
        <v>1000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0.28920000000000001</v>
      </c>
      <c r="F2" s="8">
        <f t="shared" si="0"/>
        <v>2.6999999999999996E-2</v>
      </c>
      <c r="G2" s="8">
        <f t="shared" si="0"/>
        <v>0</v>
      </c>
      <c r="H2" s="8">
        <f t="shared" si="0"/>
        <v>0</v>
      </c>
      <c r="I2" s="8">
        <f t="shared" si="0"/>
        <v>0.26220000000000004</v>
      </c>
      <c r="J2" s="8">
        <f t="shared" si="0"/>
        <v>6.9000000000000006E-2</v>
      </c>
      <c r="K2" s="8">
        <f t="shared" si="0"/>
        <v>7.1999999999999995E-2</v>
      </c>
      <c r="L2" s="8">
        <f t="shared" si="0"/>
        <v>2.7719999999999998E-2</v>
      </c>
      <c r="M2" s="8">
        <f t="shared" si="0"/>
        <v>2.7719999999999998E-2</v>
      </c>
      <c r="N2" s="8">
        <f t="shared" si="0"/>
        <v>6.1599999999999997E-3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2.1560000000000003E-2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570</v>
      </c>
      <c r="C4" s="9">
        <f>IF(Tabla229[[#This Row],[CANTIDAD]]="",0%,Tabla229[[#This Row],[CANTIDAD]]/10)</f>
        <v>57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142</v>
      </c>
      <c r="B5" s="9">
        <v>6</v>
      </c>
      <c r="C5" s="9">
        <f>IF(Tabla229[[#This Row],[CANTIDAD]]="",0%,Tabla229[[#This Row],[CANTIDAD]]/10)</f>
        <v>0.6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90</v>
      </c>
      <c r="B6" s="9">
        <v>154</v>
      </c>
      <c r="C6" s="9">
        <f>IF(Tabla229[[#This Row],[CANTIDAD]]="",0%,Tabla229[[#This Row],[CANTIDAD]]/10)</f>
        <v>15.4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0.18</v>
      </c>
      <c r="M6" s="10" cm="1">
        <f t="array" ref="M6">IF($A6="",0%,(_xlfn.XLOOKUP($A6,Tabla1[[#All],[ID]],Tabla1[[#All],[MgO]])))</f>
        <v>0.18</v>
      </c>
      <c r="N6" s="10" cm="1">
        <f t="array" ref="N6">IF($A6="",0%,(_xlfn.XLOOKUP($A6,Tabla1[[#All],[ID]],Tabla1[[#All],[S]])))</f>
        <v>0.04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0.14000000000000001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91</v>
      </c>
      <c r="B7" s="9">
        <v>150</v>
      </c>
      <c r="C7" s="9">
        <f>IF(Tabla229[[#This Row],[CANTIDAD]]="",0%,Tabla229[[#This Row],[CANTIDAD]]/10)</f>
        <v>15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0.18</v>
      </c>
      <c r="F7" s="10" cm="1">
        <f t="array" ref="F7">IF($A7="",0%,(_xlfn.XLOOKUP($A7,Tabla1[[#All],[ID]],Tabla1[[#All],[N-NH4]])))</f>
        <v>0.18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0.46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92</v>
      </c>
      <c r="B8" s="9">
        <v>120</v>
      </c>
      <c r="C8" s="9">
        <f>IF(Tabla229[[#This Row],[CANTIDAD]]="",0%,Tabla229[[#This Row],[CANTIDAD]]/10)</f>
        <v>12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0.6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IF(Tabla229[[#This Row],[CANTIDAD]]="",0%,Tabla229[[#This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IF(Tabla229[[#This Row],[CANTIDAD]]="",0%,Tabla229[[#This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IF(Tabla229[[#This Row],[CANTIDAD]]="",0%,Tabla229[[#This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IF(Tabla229[[#This Row],[CANTIDAD]]="",0%,Tabla229[[#This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IF(Tabla229[[#This Row],[CANTIDAD]]="",0%,Tabla229[[#This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IF(Tabla229[[#This Row],[CANTIDAD]]="",0%,Tabla229[[#This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IF(Tabla229[[#This Row],[CANTIDAD]]="",0%,Tabla229[[#This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IF(Tabla229[[#This Row],[CANTIDAD]]="",0%,Tabla229[[#This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IF(Tabla229[[#This Row],[CANTIDAD]]="",0%,Tabla229[[#This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IF(Tabla229[[#This Row],[CANTIDAD]]="",0%,Tabla229[[#This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IF(Tabla229[[#This Row],[CANTIDAD]]="",0%,Tabla229[[#This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IF(Tabla229[[#This Row],[CANTIDAD]]="",0%,Tabla229[[#This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IF(Tabla229[[#This Row],[CANTIDAD]]="",0%,Tabla229[[#This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011" priority="22">
      <formula>LEN(TRIM(D2))=0</formula>
    </cfRule>
  </conditionalFormatting>
  <conditionalFormatting sqref="D4:W21 D2:W2">
    <cfRule type="cellIs" dxfId="2010" priority="21" operator="equal">
      <formula>0</formula>
    </cfRule>
  </conditionalFormatting>
  <conditionalFormatting sqref="C4:C21">
    <cfRule type="cellIs" dxfId="2009" priority="19" operator="equal">
      <formula>0</formula>
    </cfRule>
    <cfRule type="containsBlanks" dxfId="2008" priority="20">
      <formula>LEN(TRIM(C4))=0</formula>
    </cfRule>
  </conditionalFormatting>
  <conditionalFormatting sqref="D1:W1">
    <cfRule type="containsBlanks" dxfId="2007" priority="18">
      <formula>LEN(TRIM(D1))=0</formula>
    </cfRule>
  </conditionalFormatting>
  <conditionalFormatting sqref="C1">
    <cfRule type="containsBlanks" dxfId="2006" priority="17">
      <formula>LEN(TRIM(C1))=0</formula>
    </cfRule>
  </conditionalFormatting>
  <conditionalFormatting sqref="C2">
    <cfRule type="containsBlanks" dxfId="2005" priority="16">
      <formula>LEN(TRIM(C2))=0</formula>
    </cfRule>
  </conditionalFormatting>
  <conditionalFormatting sqref="D3:W3">
    <cfRule type="containsBlanks" dxfId="2004" priority="15">
      <formula>LEN(TRIM(D3))=0</formula>
    </cfRule>
  </conditionalFormatting>
  <conditionalFormatting sqref="C3">
    <cfRule type="containsBlanks" dxfId="2003" priority="14">
      <formula>LEN(TRIM(C3))=0</formula>
    </cfRule>
  </conditionalFormatting>
  <conditionalFormatting sqref="A10:W21 C1:W9">
    <cfRule type="cellIs" dxfId="2002" priority="12" operator="equal">
      <formula>0</formula>
    </cfRule>
    <cfRule type="containsBlanks" dxfId="2001" priority="13">
      <formula>LEN(TRIM(A1))=0</formula>
    </cfRule>
  </conditionalFormatting>
  <conditionalFormatting sqref="A9:B9">
    <cfRule type="cellIs" dxfId="2000" priority="10" operator="equal">
      <formula>0</formula>
    </cfRule>
    <cfRule type="containsBlanks" dxfId="1999" priority="11">
      <formula>LEN(TRIM(A9))=0</formula>
    </cfRule>
  </conditionalFormatting>
  <conditionalFormatting sqref="A1:B1">
    <cfRule type="containsBlanks" dxfId="1998" priority="9">
      <formula>LEN(TRIM(A1))=0</formula>
    </cfRule>
  </conditionalFormatting>
  <conditionalFormatting sqref="A1:B1">
    <cfRule type="cellIs" dxfId="1997" priority="7" operator="equal">
      <formula>0</formula>
    </cfRule>
    <cfRule type="containsBlanks" dxfId="1996" priority="8">
      <formula>LEN(TRIM(A1))=0</formula>
    </cfRule>
  </conditionalFormatting>
  <conditionalFormatting sqref="A7:B8">
    <cfRule type="cellIs" dxfId="1995" priority="5" operator="equal">
      <formula>0</formula>
    </cfRule>
    <cfRule type="containsBlanks" dxfId="1994" priority="6">
      <formula>LEN(TRIM(A7))=0</formula>
    </cfRule>
  </conditionalFormatting>
  <conditionalFormatting sqref="A2:B2">
    <cfRule type="containsBlanks" dxfId="1993" priority="4">
      <formula>LEN(TRIM(A2))=0</formula>
    </cfRule>
  </conditionalFormatting>
  <conditionalFormatting sqref="A3:B3">
    <cfRule type="containsBlanks" dxfId="1992" priority="3">
      <formula>LEN(TRIM(A3))=0</formula>
    </cfRule>
  </conditionalFormatting>
  <conditionalFormatting sqref="A2:B6">
    <cfRule type="cellIs" dxfId="1991" priority="1" operator="equal">
      <formula>0</formula>
    </cfRule>
    <cfRule type="containsBlanks" dxfId="1990" priority="2">
      <formula>LEN(TRIM(A2))=0</formula>
    </cfRule>
  </conditionalFormatting>
  <dataValidations count="1">
    <dataValidation type="list" allowBlank="1" showInputMessage="1" showErrorMessage="1" sqref="B9:B21 A4:A21" xr:uid="{10E7835E-F51B-4BFE-89AD-C8654F38E150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35212-4855-4A61-8F4C-1425D4725DB1}">
  <sheetPr codeName="Hoja30"/>
  <dimension ref="A1:W25"/>
  <sheetViews>
    <sheetView workbookViewId="0">
      <selection activeCell="K37" sqref="K3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180</v>
      </c>
      <c r="B2" s="7" t="s">
        <v>88</v>
      </c>
      <c r="C2" s="7">
        <v>30000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0.1368</v>
      </c>
      <c r="F2" s="8">
        <f t="shared" si="0"/>
        <v>5.3999999999999992E-2</v>
      </c>
      <c r="G2" s="8">
        <f t="shared" si="0"/>
        <v>0</v>
      </c>
      <c r="H2" s="8">
        <f t="shared" si="0"/>
        <v>0</v>
      </c>
      <c r="I2" s="8">
        <f t="shared" si="0"/>
        <v>8.2800000000000012E-2</v>
      </c>
      <c r="J2" s="8">
        <f t="shared" si="0"/>
        <v>0.13800000000000001</v>
      </c>
      <c r="K2" s="8">
        <f t="shared" si="0"/>
        <v>0.13799999999999998</v>
      </c>
      <c r="L2" s="8">
        <f t="shared" si="0"/>
        <v>5.2199999999999996E-2</v>
      </c>
      <c r="M2" s="8">
        <f t="shared" si="0"/>
        <v>5.2199999999999996E-2</v>
      </c>
      <c r="N2" s="8">
        <f t="shared" si="0"/>
        <v>1.1599999999999999E-2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4.0600000000000004E-2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89</v>
      </c>
      <c r="B4" s="9">
        <v>180</v>
      </c>
      <c r="C4" s="9">
        <f>IF(Tabla230[[#This Row],[CANTIDAD]]="",0%,Tabla230[[#This Row],[CANTIDAD]]/10)</f>
        <v>18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290</v>
      </c>
      <c r="C5" s="9">
        <f>IF(Tabla230[[#This Row],[CANTIDAD]]="",0%,Tabla230[[#This Row],[CANTIDAD]]/10)</f>
        <v>29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91</v>
      </c>
      <c r="B6" s="9">
        <v>300</v>
      </c>
      <c r="C6" s="9">
        <f>IF(Tabla230[[#This Row],[CANTIDAD]]="",0%,Tabla230[[#This Row],[CANTIDAD]]/10)</f>
        <v>30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230</v>
      </c>
      <c r="C7" s="9">
        <f>IF(Tabla230[[#This Row],[CANTIDAD]]="",0%,Tabla230[[#This Row],[CANTIDAD]]/10)</f>
        <v>23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/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IF(Tabla230[[#This Row],[CANTIDAD]]="",0%,Tabla230[[#This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IF(Tabla230[[#This Row],[CANTIDAD]]="",0%,Tabla230[[#This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IF(Tabla230[[#This Row],[CANTIDAD]]="",0%,Tabla230[[#This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IF(Tabla230[[#This Row],[CANTIDAD]]="",0%,Tabla230[[#This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IF(Tabla230[[#This Row],[CANTIDAD]]="",0%,Tabla230[[#This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IF(Tabla230[[#This Row],[CANTIDAD]]="",0%,Tabla230[[#This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IF(Tabla230[[#This Row],[CANTIDAD]]="",0%,Tabla230[[#This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IF(Tabla230[[#This Row],[CANTIDAD]]="",0%,Tabla230[[#This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IF(Tabla230[[#This Row],[CANTIDAD]]="",0%,Tabla230[[#This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IF(Tabla230[[#This Row],[CANTIDAD]]="",0%,Tabla230[[#This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IF(Tabla230[[#This Row],[CANTIDAD]]="",0%,Tabla230[[#This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IF(Tabla230[[#This Row],[CANTIDAD]]="",0%,Tabla230[[#This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IF(Tabla230[[#This Row],[CANTIDAD]]="",0%,Tabla230[[#This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989" priority="24">
      <formula>LEN(TRIM(D2))=0</formula>
    </cfRule>
  </conditionalFormatting>
  <conditionalFormatting sqref="D4:W21 D2:W2">
    <cfRule type="cellIs" dxfId="1988" priority="23" operator="equal">
      <formula>0</formula>
    </cfRule>
  </conditionalFormatting>
  <conditionalFormatting sqref="C4:C21">
    <cfRule type="cellIs" dxfId="1987" priority="21" operator="equal">
      <formula>0</formula>
    </cfRule>
    <cfRule type="containsBlanks" dxfId="1986" priority="22">
      <formula>LEN(TRIM(C4))=0</formula>
    </cfRule>
  </conditionalFormatting>
  <conditionalFormatting sqref="D1:W1">
    <cfRule type="containsBlanks" dxfId="1985" priority="20">
      <formula>LEN(TRIM(D1))=0</formula>
    </cfRule>
  </conditionalFormatting>
  <conditionalFormatting sqref="C1">
    <cfRule type="containsBlanks" dxfId="1984" priority="19">
      <formula>LEN(TRIM(C1))=0</formula>
    </cfRule>
  </conditionalFormatting>
  <conditionalFormatting sqref="C2">
    <cfRule type="containsBlanks" dxfId="1983" priority="18">
      <formula>LEN(TRIM(C2))=0</formula>
    </cfRule>
  </conditionalFormatting>
  <conditionalFormatting sqref="D3:W3">
    <cfRule type="containsBlanks" dxfId="1982" priority="17">
      <formula>LEN(TRIM(D3))=0</formula>
    </cfRule>
  </conditionalFormatting>
  <conditionalFormatting sqref="C3">
    <cfRule type="containsBlanks" dxfId="1981" priority="16">
      <formula>LEN(TRIM(C3))=0</formula>
    </cfRule>
  </conditionalFormatting>
  <conditionalFormatting sqref="A10:W21 C1:W9">
    <cfRule type="cellIs" dxfId="1980" priority="14" operator="equal">
      <formula>0</formula>
    </cfRule>
    <cfRule type="containsBlanks" dxfId="1979" priority="15">
      <formula>LEN(TRIM(A1))=0</formula>
    </cfRule>
  </conditionalFormatting>
  <conditionalFormatting sqref="A9:B9">
    <cfRule type="cellIs" dxfId="1978" priority="12" operator="equal">
      <formula>0</formula>
    </cfRule>
    <cfRule type="containsBlanks" dxfId="1977" priority="13">
      <formula>LEN(TRIM(A9))=0</formula>
    </cfRule>
  </conditionalFormatting>
  <conditionalFormatting sqref="A1:B1">
    <cfRule type="containsBlanks" dxfId="1976" priority="11">
      <formula>LEN(TRIM(A1))=0</formula>
    </cfRule>
  </conditionalFormatting>
  <conditionalFormatting sqref="A1:B1">
    <cfRule type="cellIs" dxfId="1975" priority="9" operator="equal">
      <formula>0</formula>
    </cfRule>
    <cfRule type="containsBlanks" dxfId="1974" priority="10">
      <formula>LEN(TRIM(A1))=0</formula>
    </cfRule>
  </conditionalFormatting>
  <conditionalFormatting sqref="A8:B8">
    <cfRule type="cellIs" dxfId="1973" priority="7" operator="equal">
      <formula>0</formula>
    </cfRule>
    <cfRule type="containsBlanks" dxfId="1972" priority="8">
      <formula>LEN(TRIM(A8))=0</formula>
    </cfRule>
  </conditionalFormatting>
  <conditionalFormatting sqref="A7:B7">
    <cfRule type="cellIs" dxfId="1971" priority="5" operator="equal">
      <formula>0</formula>
    </cfRule>
    <cfRule type="containsBlanks" dxfId="1970" priority="6">
      <formula>LEN(TRIM(A7))=0</formula>
    </cfRule>
  </conditionalFormatting>
  <conditionalFormatting sqref="A2:B2">
    <cfRule type="containsBlanks" dxfId="1969" priority="4">
      <formula>LEN(TRIM(A2))=0</formula>
    </cfRule>
  </conditionalFormatting>
  <conditionalFormatting sqref="A3:B3">
    <cfRule type="containsBlanks" dxfId="1968" priority="3">
      <formula>LEN(TRIM(A3))=0</formula>
    </cfRule>
  </conditionalFormatting>
  <conditionalFormatting sqref="A2:B6">
    <cfRule type="cellIs" dxfId="1967" priority="1" operator="equal">
      <formula>0</formula>
    </cfRule>
    <cfRule type="containsBlanks" dxfId="1966" priority="2">
      <formula>LEN(TRIM(A2))=0</formula>
    </cfRule>
  </conditionalFormatting>
  <dataValidations count="1">
    <dataValidation type="list" allowBlank="1" showInputMessage="1" showErrorMessage="1" sqref="B9:B21 A4:A21" xr:uid="{6BE17D24-9E57-4C71-9F8B-4A5F796E3ED8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DF9DD-5D84-4A75-AC45-2D70750DA3DE}">
  <sheetPr codeName="Hoja31">
    <tabColor rgb="FFC00000"/>
  </sheetPr>
  <dimension ref="A1:W25"/>
  <sheetViews>
    <sheetView workbookViewId="0">
      <selection activeCell="A3" sqref="A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153</v>
      </c>
      <c r="B2" s="7" t="s">
        <v>154</v>
      </c>
      <c r="C2" s="7">
        <v>25000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0.24900000000000003</v>
      </c>
      <c r="F2" s="8">
        <f t="shared" si="0"/>
        <v>1.44E-2</v>
      </c>
      <c r="G2" s="8">
        <f t="shared" si="0"/>
        <v>0</v>
      </c>
      <c r="H2" s="8">
        <f t="shared" si="0"/>
        <v>0</v>
      </c>
      <c r="I2" s="8">
        <f t="shared" si="0"/>
        <v>0.2346</v>
      </c>
      <c r="J2" s="8">
        <f t="shared" si="0"/>
        <v>3.6799999999999999E-2</v>
      </c>
      <c r="K2" s="8">
        <f t="shared" si="0"/>
        <v>0.22800000000000001</v>
      </c>
      <c r="L2" s="8">
        <f t="shared" si="0"/>
        <v>5.4000000000000003E-3</v>
      </c>
      <c r="M2" s="8">
        <f t="shared" si="0"/>
        <v>5.4000000000000003E-3</v>
      </c>
      <c r="N2" s="8">
        <f t="shared" si="0"/>
        <v>1.1999999999999999E-3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4.2000000000000006E-3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510</v>
      </c>
      <c r="C4" s="9">
        <f>IF(Tabla231[[#This Row],[CANTIDAD]]="",0%,Tabla231[[#This Row],[CANTIDAD]]/10)</f>
        <v>51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30</v>
      </c>
      <c r="C5" s="9">
        <f>IF(Tabla231[[#This Row],[CANTIDAD]]="",0%,Tabla231[[#This Row],[CANTIDAD]]/10)</f>
        <v>3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91</v>
      </c>
      <c r="B6" s="9">
        <v>80</v>
      </c>
      <c r="C6" s="9">
        <f>IF(Tabla231[[#This Row],[CANTIDAD]]="",0%,Tabla231[[#This Row],[CANTIDAD]]/10)</f>
        <v>8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380</v>
      </c>
      <c r="C7" s="9">
        <f>IF(Tabla231[[#This Row],[CANTIDAD]]="",0%,Tabla231[[#This Row],[CANTIDAD]]/10)</f>
        <v>38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/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IF(Tabla231[[#This Row],[CANTIDAD]]="",0%,Tabla231[[#This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IF(Tabla231[[#This Row],[CANTIDAD]]="",0%,Tabla231[[#This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IF(Tabla231[[#This Row],[CANTIDAD]]="",0%,Tabla231[[#This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IF(Tabla231[[#This Row],[CANTIDAD]]="",0%,Tabla231[[#This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IF(Tabla231[[#This Row],[CANTIDAD]]="",0%,Tabla231[[#This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IF(Tabla231[[#This Row],[CANTIDAD]]="",0%,Tabla231[[#This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IF(Tabla231[[#This Row],[CANTIDAD]]="",0%,Tabla231[[#This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IF(Tabla231[[#This Row],[CANTIDAD]]="",0%,Tabla231[[#This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IF(Tabla231[[#This Row],[CANTIDAD]]="",0%,Tabla231[[#This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IF(Tabla231[[#This Row],[CANTIDAD]]="",0%,Tabla231[[#This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IF(Tabla231[[#This Row],[CANTIDAD]]="",0%,Tabla231[[#This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IF(Tabla231[[#This Row],[CANTIDAD]]="",0%,Tabla231[[#This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IF(Tabla231[[#This Row],[CANTIDAD]]="",0%,Tabla231[[#This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965" priority="24">
      <formula>LEN(TRIM(D2))=0</formula>
    </cfRule>
  </conditionalFormatting>
  <conditionalFormatting sqref="D4:W21 D2:W2">
    <cfRule type="cellIs" dxfId="1964" priority="23" operator="equal">
      <formula>0</formula>
    </cfRule>
  </conditionalFormatting>
  <conditionalFormatting sqref="C4:C21">
    <cfRule type="cellIs" dxfId="1963" priority="21" operator="equal">
      <formula>0</formula>
    </cfRule>
    <cfRule type="containsBlanks" dxfId="1962" priority="22">
      <formula>LEN(TRIM(C4))=0</formula>
    </cfRule>
  </conditionalFormatting>
  <conditionalFormatting sqref="D1:W1">
    <cfRule type="containsBlanks" dxfId="1961" priority="20">
      <formula>LEN(TRIM(D1))=0</formula>
    </cfRule>
  </conditionalFormatting>
  <conditionalFormatting sqref="C1">
    <cfRule type="containsBlanks" dxfId="1960" priority="19">
      <formula>LEN(TRIM(C1))=0</formula>
    </cfRule>
  </conditionalFormatting>
  <conditionalFormatting sqref="C2">
    <cfRule type="containsBlanks" dxfId="1959" priority="18">
      <formula>LEN(TRIM(C2))=0</formula>
    </cfRule>
  </conditionalFormatting>
  <conditionalFormatting sqref="D3:W3">
    <cfRule type="containsBlanks" dxfId="1958" priority="17">
      <formula>LEN(TRIM(D3))=0</formula>
    </cfRule>
  </conditionalFormatting>
  <conditionalFormatting sqref="C3">
    <cfRule type="containsBlanks" dxfId="1957" priority="16">
      <formula>LEN(TRIM(C3))=0</formula>
    </cfRule>
  </conditionalFormatting>
  <conditionalFormatting sqref="A10:W21 C1:W9">
    <cfRule type="cellIs" dxfId="1956" priority="14" operator="equal">
      <formula>0</formula>
    </cfRule>
    <cfRule type="containsBlanks" dxfId="1955" priority="15">
      <formula>LEN(TRIM(A1))=0</formula>
    </cfRule>
  </conditionalFormatting>
  <conditionalFormatting sqref="A9:B9">
    <cfRule type="cellIs" dxfId="1954" priority="12" operator="equal">
      <formula>0</formula>
    </cfRule>
    <cfRule type="containsBlanks" dxfId="1953" priority="13">
      <formula>LEN(TRIM(A9))=0</formula>
    </cfRule>
  </conditionalFormatting>
  <conditionalFormatting sqref="A1:B1">
    <cfRule type="containsBlanks" dxfId="1952" priority="11">
      <formula>LEN(TRIM(A1))=0</formula>
    </cfRule>
  </conditionalFormatting>
  <conditionalFormatting sqref="A1:B1">
    <cfRule type="cellIs" dxfId="1951" priority="9" operator="equal">
      <formula>0</formula>
    </cfRule>
    <cfRule type="containsBlanks" dxfId="1950" priority="10">
      <formula>LEN(TRIM(A1))=0</formula>
    </cfRule>
  </conditionalFormatting>
  <conditionalFormatting sqref="A8:B8">
    <cfRule type="cellIs" dxfId="1949" priority="7" operator="equal">
      <formula>0</formula>
    </cfRule>
    <cfRule type="containsBlanks" dxfId="1948" priority="8">
      <formula>LEN(TRIM(A8))=0</formula>
    </cfRule>
  </conditionalFormatting>
  <conditionalFormatting sqref="A7:B7">
    <cfRule type="cellIs" dxfId="1947" priority="5" operator="equal">
      <formula>0</formula>
    </cfRule>
    <cfRule type="containsBlanks" dxfId="1946" priority="6">
      <formula>LEN(TRIM(A7))=0</formula>
    </cfRule>
  </conditionalFormatting>
  <conditionalFormatting sqref="A2:B2">
    <cfRule type="containsBlanks" dxfId="1945" priority="4">
      <formula>LEN(TRIM(A2))=0</formula>
    </cfRule>
  </conditionalFormatting>
  <conditionalFormatting sqref="A3:B3">
    <cfRule type="containsBlanks" dxfId="1944" priority="3">
      <formula>LEN(TRIM(A3))=0</formula>
    </cfRule>
  </conditionalFormatting>
  <conditionalFormatting sqref="A2:B6">
    <cfRule type="cellIs" dxfId="1943" priority="1" operator="equal">
      <formula>0</formula>
    </cfRule>
    <cfRule type="containsBlanks" dxfId="1942" priority="2">
      <formula>LEN(TRIM(A2))=0</formula>
    </cfRule>
  </conditionalFormatting>
  <dataValidations count="1">
    <dataValidation type="list" allowBlank="1" showInputMessage="1" showErrorMessage="1" sqref="B9:B21 A4:A21" xr:uid="{F6FB342C-7B28-4E3A-9EDD-21690884BEF3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E3ECE-F9BF-43CD-BD12-2983CCAE901D}">
  <sheetPr codeName="Hoja32">
    <tabColor rgb="FFC00000"/>
  </sheetPr>
  <dimension ref="A1:W25"/>
  <sheetViews>
    <sheetView workbookViewId="0">
      <selection activeCell="A3" sqref="A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155</v>
      </c>
      <c r="B2" s="7" t="s">
        <v>148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6.0000000000000001E-3</v>
      </c>
      <c r="L2" s="8">
        <f t="shared" si="0"/>
        <v>0.27949999999999997</v>
      </c>
      <c r="M2" s="8">
        <f t="shared" si="0"/>
        <v>5.8499999999999996E-2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0.18184999999999998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IF(Tabla232[[#This Row],[CANTIDAD]]="",0%,Tabla232[[#This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600</v>
      </c>
      <c r="C5" s="9">
        <f>IF(Tabla232[[#This Row],[CANTIDAD]]="",0%,Tabla232[[#This Row],[CANTIDAD]]/10)</f>
        <v>60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81</v>
      </c>
      <c r="B6" s="9">
        <v>250</v>
      </c>
      <c r="C6" s="9">
        <f>IF(Tabla232[[#This Row],[CANTIDAD]]="",0%,Tabla232[[#This Row],[CANTIDAD]]/10)</f>
        <v>25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100</v>
      </c>
      <c r="C7" s="9">
        <f>IF(Tabla232[[#This Row],[CANTIDAD]]="",0%,Tabla232[[#This Row],[CANTIDAD]]/10)</f>
        <v>10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/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IF(Tabla232[[#This Row],[CANTIDAD]]="",0%,Tabla232[[#This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IF(Tabla232[[#This Row],[CANTIDAD]]="",0%,Tabla232[[#This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IF(Tabla232[[#This Row],[CANTIDAD]]="",0%,Tabla232[[#This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IF(Tabla232[[#This Row],[CANTIDAD]]="",0%,Tabla232[[#This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IF(Tabla232[[#This Row],[CANTIDAD]]="",0%,Tabla232[[#This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IF(Tabla232[[#This Row],[CANTIDAD]]="",0%,Tabla232[[#This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IF(Tabla232[[#This Row],[CANTIDAD]]="",0%,Tabla232[[#This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IF(Tabla232[[#This Row],[CANTIDAD]]="",0%,Tabla232[[#This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IF(Tabla232[[#This Row],[CANTIDAD]]="",0%,Tabla232[[#This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IF(Tabla232[[#This Row],[CANTIDAD]]="",0%,Tabla232[[#This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IF(Tabla232[[#This Row],[CANTIDAD]]="",0%,Tabla232[[#This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IF(Tabla232[[#This Row],[CANTIDAD]]="",0%,Tabla232[[#This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IF(Tabla232[[#This Row],[CANTIDAD]]="",0%,Tabla232[[#This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941" priority="24">
      <formula>LEN(TRIM(D2))=0</formula>
    </cfRule>
  </conditionalFormatting>
  <conditionalFormatting sqref="D4:W21 D2:W2">
    <cfRule type="cellIs" dxfId="1940" priority="23" operator="equal">
      <formula>0</formula>
    </cfRule>
  </conditionalFormatting>
  <conditionalFormatting sqref="C4:C21">
    <cfRule type="cellIs" dxfId="1939" priority="21" operator="equal">
      <formula>0</formula>
    </cfRule>
    <cfRule type="containsBlanks" dxfId="1938" priority="22">
      <formula>LEN(TRIM(C4))=0</formula>
    </cfRule>
  </conditionalFormatting>
  <conditionalFormatting sqref="D1:W1">
    <cfRule type="containsBlanks" dxfId="1937" priority="20">
      <formula>LEN(TRIM(D1))=0</formula>
    </cfRule>
  </conditionalFormatting>
  <conditionalFormatting sqref="C1">
    <cfRule type="containsBlanks" dxfId="1936" priority="19">
      <formula>LEN(TRIM(C1))=0</formula>
    </cfRule>
  </conditionalFormatting>
  <conditionalFormatting sqref="C2">
    <cfRule type="containsBlanks" dxfId="1935" priority="18">
      <formula>LEN(TRIM(C2))=0</formula>
    </cfRule>
  </conditionalFormatting>
  <conditionalFormatting sqref="D3:W3">
    <cfRule type="containsBlanks" dxfId="1934" priority="17">
      <formula>LEN(TRIM(D3))=0</formula>
    </cfRule>
  </conditionalFormatting>
  <conditionalFormatting sqref="C3">
    <cfRule type="containsBlanks" dxfId="1933" priority="16">
      <formula>LEN(TRIM(C3))=0</formula>
    </cfRule>
  </conditionalFormatting>
  <conditionalFormatting sqref="A10:W21 C1:W9">
    <cfRule type="cellIs" dxfId="1932" priority="14" operator="equal">
      <formula>0</formula>
    </cfRule>
    <cfRule type="containsBlanks" dxfId="1931" priority="15">
      <formula>LEN(TRIM(A1))=0</formula>
    </cfRule>
  </conditionalFormatting>
  <conditionalFormatting sqref="A9:B9">
    <cfRule type="cellIs" dxfId="1930" priority="12" operator="equal">
      <formula>0</formula>
    </cfRule>
    <cfRule type="containsBlanks" dxfId="1929" priority="13">
      <formula>LEN(TRIM(A9))=0</formula>
    </cfRule>
  </conditionalFormatting>
  <conditionalFormatting sqref="A1:B1">
    <cfRule type="containsBlanks" dxfId="1928" priority="11">
      <formula>LEN(TRIM(A1))=0</formula>
    </cfRule>
  </conditionalFormatting>
  <conditionalFormatting sqref="A1:B1">
    <cfRule type="cellIs" dxfId="1927" priority="9" operator="equal">
      <formula>0</formula>
    </cfRule>
    <cfRule type="containsBlanks" dxfId="1926" priority="10">
      <formula>LEN(TRIM(A1))=0</formula>
    </cfRule>
  </conditionalFormatting>
  <conditionalFormatting sqref="A8:B8">
    <cfRule type="cellIs" dxfId="1925" priority="7" operator="equal">
      <formula>0</formula>
    </cfRule>
    <cfRule type="containsBlanks" dxfId="1924" priority="8">
      <formula>LEN(TRIM(A8))=0</formula>
    </cfRule>
  </conditionalFormatting>
  <conditionalFormatting sqref="A7:B7">
    <cfRule type="cellIs" dxfId="1923" priority="5" operator="equal">
      <formula>0</formula>
    </cfRule>
    <cfRule type="containsBlanks" dxfId="1922" priority="6">
      <formula>LEN(TRIM(A7))=0</formula>
    </cfRule>
  </conditionalFormatting>
  <conditionalFormatting sqref="A2:B2">
    <cfRule type="containsBlanks" dxfId="1921" priority="4">
      <formula>LEN(TRIM(A2))=0</formula>
    </cfRule>
  </conditionalFormatting>
  <conditionalFormatting sqref="A3:B3">
    <cfRule type="containsBlanks" dxfId="1920" priority="3">
      <formula>LEN(TRIM(A3))=0</formula>
    </cfRule>
  </conditionalFormatting>
  <conditionalFormatting sqref="A2:B6">
    <cfRule type="cellIs" dxfId="1919" priority="1" operator="equal">
      <formula>0</formula>
    </cfRule>
    <cfRule type="containsBlanks" dxfId="1918" priority="2">
      <formula>LEN(TRIM(A2))=0</formula>
    </cfRule>
  </conditionalFormatting>
  <dataValidations disablePrompts="1" count="1">
    <dataValidation type="list" allowBlank="1" showInputMessage="1" showErrorMessage="1" sqref="B9:B21 A4:A21" xr:uid="{1DCBD1B5-0E71-4476-8ECB-3AD9425CE7AA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35029-0E3A-4CC7-80A9-104FA3E29A27}">
  <sheetPr codeName="Hoja33">
    <tabColor rgb="FFC00000"/>
  </sheetPr>
  <dimension ref="A1:W25"/>
  <sheetViews>
    <sheetView workbookViewId="0">
      <selection activeCell="A3" sqref="A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157</v>
      </c>
      <c r="B2" s="7" t="s">
        <v>156</v>
      </c>
      <c r="C2" s="7">
        <v>12150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0.26455000000000001</v>
      </c>
      <c r="F2" s="8">
        <f t="shared" si="0"/>
        <v>6.905E-2</v>
      </c>
      <c r="G2" s="8">
        <f t="shared" si="0"/>
        <v>0</v>
      </c>
      <c r="H2" s="8">
        <f t="shared" si="0"/>
        <v>0</v>
      </c>
      <c r="I2" s="8">
        <f t="shared" si="0"/>
        <v>0.19550000000000001</v>
      </c>
      <c r="J2" s="8">
        <f t="shared" si="0"/>
        <v>2.5000000000000001E-2</v>
      </c>
      <c r="K2" s="8">
        <f t="shared" si="0"/>
        <v>0.1152</v>
      </c>
      <c r="L2" s="8">
        <f t="shared" si="0"/>
        <v>0</v>
      </c>
      <c r="M2" s="8">
        <f t="shared" si="0"/>
        <v>0</v>
      </c>
      <c r="N2" s="8">
        <f t="shared" si="0"/>
        <v>7.3199999999999987E-2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425</v>
      </c>
      <c r="C4" s="9">
        <f>IF(Tabla233[[#This Row],[CANTIDAD]]="",0%,Tabla233[[#This Row],[CANTIDAD]]/10)</f>
        <v>42.5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95</v>
      </c>
      <c r="B5" s="9">
        <v>50</v>
      </c>
      <c r="C5" s="9">
        <f>IF(Tabla233[[#This Row],[CANTIDAD]]="",0%,Tabla233[[#This Row],[CANTIDAD]]/10)</f>
        <v>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0.1</v>
      </c>
      <c r="F5" s="10" cm="1">
        <f t="array" ref="F5">IF($A5="",0%,(_xlfn.XLOOKUP($A5,Tabla1[[#All],[ID]],Tabla1[[#All],[N-NH4]])))</f>
        <v>0.1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0.5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92</v>
      </c>
      <c r="B6" s="9">
        <v>192</v>
      </c>
      <c r="C6" s="9">
        <f>IF(Tabla233[[#This Row],[CANTIDAD]]="",0%,Tabla233[[#This Row],[CANTIDAD]]/10)</f>
        <v>19.2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0.6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123</v>
      </c>
      <c r="B7" s="9">
        <v>305</v>
      </c>
      <c r="C7" s="9">
        <f>IF(Tabla233[[#This Row],[CANTIDAD]]="",0%,Tabla233[[#This Row],[CANTIDAD]]/10)</f>
        <v>30.5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0.21</v>
      </c>
      <c r="F7" s="10" cm="1">
        <f t="array" ref="F7">IF($A7="",0%,(_xlfn.XLOOKUP($A7,Tabla1[[#All],[ID]],Tabla1[[#All],[N-NH4]])))</f>
        <v>0.21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0.24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90</v>
      </c>
      <c r="B8" s="9">
        <v>28</v>
      </c>
      <c r="C8" s="9"/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0.18</v>
      </c>
      <c r="M8" s="10" cm="1">
        <f t="array" ref="M8">IF($A8="",0%,(_xlfn.XLOOKUP($A8,Tabla1[[#All],[ID]],Tabla1[[#All],[MgO]])))</f>
        <v>0.18</v>
      </c>
      <c r="N8" s="10" cm="1">
        <f t="array" ref="N8">IF($A8="",0%,(_xlfn.XLOOKUP($A8,Tabla1[[#All],[ID]],Tabla1[[#All],[S]])))</f>
        <v>0.04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0.14000000000000001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IF(Tabla233[[#This Row],[CANTIDAD]]="",0%,Tabla233[[#This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IF(Tabla233[[#This Row],[CANTIDAD]]="",0%,Tabla233[[#This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IF(Tabla233[[#This Row],[CANTIDAD]]="",0%,Tabla233[[#This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IF(Tabla233[[#This Row],[CANTIDAD]]="",0%,Tabla233[[#This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IF(Tabla233[[#This Row],[CANTIDAD]]="",0%,Tabla233[[#This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IF(Tabla233[[#This Row],[CANTIDAD]]="",0%,Tabla233[[#This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IF(Tabla233[[#This Row],[CANTIDAD]]="",0%,Tabla233[[#This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IF(Tabla233[[#This Row],[CANTIDAD]]="",0%,Tabla233[[#This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IF(Tabla233[[#This Row],[CANTIDAD]]="",0%,Tabla233[[#This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IF(Tabla233[[#This Row],[CANTIDAD]]="",0%,Tabla233[[#This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IF(Tabla233[[#This Row],[CANTIDAD]]="",0%,Tabla233[[#This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IF(Tabla233[[#This Row],[CANTIDAD]]="",0%,Tabla233[[#This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IF(Tabla233[[#This Row],[CANTIDAD]]="",0%,Tabla233[[#This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917" priority="28">
      <formula>LEN(TRIM(D2))=0</formula>
    </cfRule>
  </conditionalFormatting>
  <conditionalFormatting sqref="D4:W21 D2:W2">
    <cfRule type="cellIs" dxfId="1916" priority="27" operator="equal">
      <formula>0</formula>
    </cfRule>
  </conditionalFormatting>
  <conditionalFormatting sqref="C4:C21">
    <cfRule type="cellIs" dxfId="1915" priority="25" operator="equal">
      <formula>0</formula>
    </cfRule>
    <cfRule type="containsBlanks" dxfId="1914" priority="26">
      <formula>LEN(TRIM(C4))=0</formula>
    </cfRule>
  </conditionalFormatting>
  <conditionalFormatting sqref="D1:W1">
    <cfRule type="containsBlanks" dxfId="1913" priority="24">
      <formula>LEN(TRIM(D1))=0</formula>
    </cfRule>
  </conditionalFormatting>
  <conditionalFormatting sqref="C1">
    <cfRule type="containsBlanks" dxfId="1912" priority="23">
      <formula>LEN(TRIM(C1))=0</formula>
    </cfRule>
  </conditionalFormatting>
  <conditionalFormatting sqref="C2">
    <cfRule type="containsBlanks" dxfId="1911" priority="22">
      <formula>LEN(TRIM(C2))=0</formula>
    </cfRule>
  </conditionalFormatting>
  <conditionalFormatting sqref="D3:W3">
    <cfRule type="containsBlanks" dxfId="1910" priority="21">
      <formula>LEN(TRIM(D3))=0</formula>
    </cfRule>
  </conditionalFormatting>
  <conditionalFormatting sqref="C3">
    <cfRule type="containsBlanks" dxfId="1909" priority="20">
      <formula>LEN(TRIM(C3))=0</formula>
    </cfRule>
  </conditionalFormatting>
  <conditionalFormatting sqref="A10:W21 C1:W9">
    <cfRule type="cellIs" dxfId="1908" priority="18" operator="equal">
      <formula>0</formula>
    </cfRule>
    <cfRule type="containsBlanks" dxfId="1907" priority="19">
      <formula>LEN(TRIM(A1))=0</formula>
    </cfRule>
  </conditionalFormatting>
  <conditionalFormatting sqref="A9:B9">
    <cfRule type="cellIs" dxfId="1906" priority="16" operator="equal">
      <formula>0</formula>
    </cfRule>
    <cfRule type="containsBlanks" dxfId="1905" priority="17">
      <formula>LEN(TRIM(A9))=0</formula>
    </cfRule>
  </conditionalFormatting>
  <conditionalFormatting sqref="A1:B1">
    <cfRule type="containsBlanks" dxfId="1904" priority="15">
      <formula>LEN(TRIM(A1))=0</formula>
    </cfRule>
  </conditionalFormatting>
  <conditionalFormatting sqref="A1:B1">
    <cfRule type="cellIs" dxfId="1903" priority="13" operator="equal">
      <formula>0</formula>
    </cfRule>
    <cfRule type="containsBlanks" dxfId="1902" priority="14">
      <formula>LEN(TRIM(A1))=0</formula>
    </cfRule>
  </conditionalFormatting>
  <conditionalFormatting sqref="A8:B8">
    <cfRule type="cellIs" dxfId="1901" priority="11" operator="equal">
      <formula>0</formula>
    </cfRule>
    <cfRule type="containsBlanks" dxfId="1900" priority="12">
      <formula>LEN(TRIM(A8))=0</formula>
    </cfRule>
  </conditionalFormatting>
  <conditionalFormatting sqref="B7">
    <cfRule type="cellIs" dxfId="1899" priority="9" operator="equal">
      <formula>0</formula>
    </cfRule>
    <cfRule type="containsBlanks" dxfId="1898" priority="10">
      <formula>LEN(TRIM(B7))=0</formula>
    </cfRule>
  </conditionalFormatting>
  <conditionalFormatting sqref="A2:B2">
    <cfRule type="containsBlanks" dxfId="1897" priority="8">
      <formula>LEN(TRIM(A2))=0</formula>
    </cfRule>
  </conditionalFormatting>
  <conditionalFormatting sqref="A3:B3">
    <cfRule type="containsBlanks" dxfId="1896" priority="7">
      <formula>LEN(TRIM(A3))=0</formula>
    </cfRule>
  </conditionalFormatting>
  <conditionalFormatting sqref="A2:B3 B4:B6">
    <cfRule type="cellIs" dxfId="1895" priority="5" operator="equal">
      <formula>0</formula>
    </cfRule>
    <cfRule type="containsBlanks" dxfId="1894" priority="6">
      <formula>LEN(TRIM(A2))=0</formula>
    </cfRule>
  </conditionalFormatting>
  <conditionalFormatting sqref="A7">
    <cfRule type="cellIs" dxfId="1893" priority="3" operator="equal">
      <formula>0</formula>
    </cfRule>
    <cfRule type="containsBlanks" dxfId="1892" priority="4">
      <formula>LEN(TRIM(A7))=0</formula>
    </cfRule>
  </conditionalFormatting>
  <conditionalFormatting sqref="A4:A6">
    <cfRule type="cellIs" dxfId="1891" priority="1" operator="equal">
      <formula>0</formula>
    </cfRule>
    <cfRule type="containsBlanks" dxfId="1890" priority="2">
      <formula>LEN(TRIM(A4))=0</formula>
    </cfRule>
  </conditionalFormatting>
  <dataValidations count="1">
    <dataValidation type="list" allowBlank="1" showInputMessage="1" showErrorMessage="1" sqref="B9:B21 A4:A21" xr:uid="{B5BBBB0C-56FE-4162-946E-9FE6012AF521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1FC9E-6417-4B76-B846-EDC3C3696DC8}">
  <sheetPr codeName="Hoja34">
    <tabColor rgb="FFC00000"/>
  </sheetPr>
  <dimension ref="A1:W25"/>
  <sheetViews>
    <sheetView workbookViewId="0">
      <selection activeCell="H37" sqref="H3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158</v>
      </c>
      <c r="B2" s="7" t="s">
        <v>159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0.11440000000000002</v>
      </c>
      <c r="M2" s="8">
        <f t="shared" si="0"/>
        <v>0.15701999999999999</v>
      </c>
      <c r="N2" s="8">
        <f t="shared" si="0"/>
        <v>9.3200000000000005E-2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0.15565999999999999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440</v>
      </c>
      <c r="C4" s="9">
        <f>IF(Tabla234[[#This Row],[CANTIDAD]]="",0%,Tabla234[[#This Row],[CANTIDAD]]/10)</f>
        <v>44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180</v>
      </c>
      <c r="C5" s="9">
        <f>IF(Tabla234[[#This Row],[CANTIDAD]]="",0%,Tabla234[[#This Row],[CANTIDAD]]/10)</f>
        <v>18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160</v>
      </c>
      <c r="B6" s="9">
        <v>70</v>
      </c>
      <c r="C6" s="9">
        <f>IF(Tabla234[[#This Row],[CANTIDAD]]="",0%,Tabla234[[#This Row],[CANTIDAD]]/10)</f>
        <v>7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6.0000000000000001E-3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0.47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310</v>
      </c>
      <c r="C7" s="9">
        <f>IF(Tabla234[[#This Row],[CANTIDAD]]="",0%,Tabla234[[#This Row],[CANTIDAD]]/10)</f>
        <v>31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/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IF(Tabla234[[#This Row],[CANTIDAD]]="",0%,Tabla234[[#This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IF(Tabla234[[#This Row],[CANTIDAD]]="",0%,Tabla234[[#This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IF(Tabla234[[#This Row],[CANTIDAD]]="",0%,Tabla234[[#This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IF(Tabla234[[#This Row],[CANTIDAD]]="",0%,Tabla234[[#This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IF(Tabla234[[#This Row],[CANTIDAD]]="",0%,Tabla234[[#This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IF(Tabla234[[#This Row],[CANTIDAD]]="",0%,Tabla234[[#This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IF(Tabla234[[#This Row],[CANTIDAD]]="",0%,Tabla234[[#This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IF(Tabla234[[#This Row],[CANTIDAD]]="",0%,Tabla234[[#This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IF(Tabla234[[#This Row],[CANTIDAD]]="",0%,Tabla234[[#This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IF(Tabla234[[#This Row],[CANTIDAD]]="",0%,Tabla234[[#This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IF(Tabla234[[#This Row],[CANTIDAD]]="",0%,Tabla234[[#This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IF(Tabla234[[#This Row],[CANTIDAD]]="",0%,Tabla234[[#This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IF(Tabla234[[#This Row],[CANTIDAD]]="",0%,Tabla234[[#This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889" priority="28">
      <formula>LEN(TRIM(D2))=0</formula>
    </cfRule>
  </conditionalFormatting>
  <conditionalFormatting sqref="D4:W21 D2:W2">
    <cfRule type="cellIs" dxfId="1888" priority="27" operator="equal">
      <formula>0</formula>
    </cfRule>
  </conditionalFormatting>
  <conditionalFormatting sqref="C4:C21">
    <cfRule type="cellIs" dxfId="1887" priority="25" operator="equal">
      <formula>0</formula>
    </cfRule>
    <cfRule type="containsBlanks" dxfId="1886" priority="26">
      <formula>LEN(TRIM(C4))=0</formula>
    </cfRule>
  </conditionalFormatting>
  <conditionalFormatting sqref="D1:W1">
    <cfRule type="containsBlanks" dxfId="1885" priority="24">
      <formula>LEN(TRIM(D1))=0</formula>
    </cfRule>
  </conditionalFormatting>
  <conditionalFormatting sqref="C1">
    <cfRule type="containsBlanks" dxfId="1884" priority="23">
      <formula>LEN(TRIM(C1))=0</formula>
    </cfRule>
  </conditionalFormatting>
  <conditionalFormatting sqref="C2">
    <cfRule type="containsBlanks" dxfId="1883" priority="22">
      <formula>LEN(TRIM(C2))=0</formula>
    </cfRule>
  </conditionalFormatting>
  <conditionalFormatting sqref="D3:W3">
    <cfRule type="containsBlanks" dxfId="1882" priority="21">
      <formula>LEN(TRIM(D3))=0</formula>
    </cfRule>
  </conditionalFormatting>
  <conditionalFormatting sqref="C3">
    <cfRule type="containsBlanks" dxfId="1881" priority="20">
      <formula>LEN(TRIM(C3))=0</formula>
    </cfRule>
  </conditionalFormatting>
  <conditionalFormatting sqref="A10:W21 C1:W9">
    <cfRule type="cellIs" dxfId="1880" priority="18" operator="equal">
      <formula>0</formula>
    </cfRule>
    <cfRule type="containsBlanks" dxfId="1879" priority="19">
      <formula>LEN(TRIM(A1))=0</formula>
    </cfRule>
  </conditionalFormatting>
  <conditionalFormatting sqref="A9:B9">
    <cfRule type="cellIs" dxfId="1878" priority="16" operator="equal">
      <formula>0</formula>
    </cfRule>
    <cfRule type="containsBlanks" dxfId="1877" priority="17">
      <formula>LEN(TRIM(A9))=0</formula>
    </cfRule>
  </conditionalFormatting>
  <conditionalFormatting sqref="A1:B1">
    <cfRule type="containsBlanks" dxfId="1876" priority="15">
      <formula>LEN(TRIM(A1))=0</formula>
    </cfRule>
  </conditionalFormatting>
  <conditionalFormatting sqref="A1:B1">
    <cfRule type="cellIs" dxfId="1875" priority="13" operator="equal">
      <formula>0</formula>
    </cfRule>
    <cfRule type="containsBlanks" dxfId="1874" priority="14">
      <formula>LEN(TRIM(A1))=0</formula>
    </cfRule>
  </conditionalFormatting>
  <conditionalFormatting sqref="A8:B8">
    <cfRule type="cellIs" dxfId="1873" priority="11" operator="equal">
      <formula>0</formula>
    </cfRule>
    <cfRule type="containsBlanks" dxfId="1872" priority="12">
      <formula>LEN(TRIM(A8))=0</formula>
    </cfRule>
  </conditionalFormatting>
  <conditionalFormatting sqref="B7">
    <cfRule type="cellIs" dxfId="1871" priority="9" operator="equal">
      <formula>0</formula>
    </cfRule>
    <cfRule type="containsBlanks" dxfId="1870" priority="10">
      <formula>LEN(TRIM(B7))=0</formula>
    </cfRule>
  </conditionalFormatting>
  <conditionalFormatting sqref="A2:B2">
    <cfRule type="containsBlanks" dxfId="1869" priority="8">
      <formula>LEN(TRIM(A2))=0</formula>
    </cfRule>
  </conditionalFormatting>
  <conditionalFormatting sqref="A3:B3">
    <cfRule type="containsBlanks" dxfId="1868" priority="7">
      <formula>LEN(TRIM(A3))=0</formula>
    </cfRule>
  </conditionalFormatting>
  <conditionalFormatting sqref="A2:B3 B4:B6">
    <cfRule type="cellIs" dxfId="1867" priority="5" operator="equal">
      <formula>0</formula>
    </cfRule>
    <cfRule type="containsBlanks" dxfId="1866" priority="6">
      <formula>LEN(TRIM(A2))=0</formula>
    </cfRule>
  </conditionalFormatting>
  <conditionalFormatting sqref="A7">
    <cfRule type="cellIs" dxfId="1865" priority="3" operator="equal">
      <formula>0</formula>
    </cfRule>
    <cfRule type="containsBlanks" dxfId="1864" priority="4">
      <formula>LEN(TRIM(A7))=0</formula>
    </cfRule>
  </conditionalFormatting>
  <conditionalFormatting sqref="A4:A6">
    <cfRule type="cellIs" dxfId="1863" priority="1" operator="equal">
      <formula>0</formula>
    </cfRule>
    <cfRule type="containsBlanks" dxfId="1862" priority="2">
      <formula>LEN(TRIM(A4))=0</formula>
    </cfRule>
  </conditionalFormatting>
  <dataValidations count="1">
    <dataValidation type="list" allowBlank="1" showInputMessage="1" showErrorMessage="1" sqref="B9:B21 A4:A21" xr:uid="{4050BE12-1812-4536-B787-C0E4E01B88F5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4BC9-6075-4D82-814A-40F15A6C8E38}">
  <sheetPr codeName="Hoja35">
    <tabColor rgb="FFC00000"/>
  </sheetPr>
  <dimension ref="A1:W25"/>
  <sheetViews>
    <sheetView workbookViewId="0">
      <selection activeCell="A3" sqref="A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161</v>
      </c>
      <c r="B2" s="7" t="s">
        <v>162</v>
      </c>
      <c r="C2" s="7">
        <v>11950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0.29670000000000002</v>
      </c>
      <c r="F2" s="8">
        <f t="shared" si="0"/>
        <v>4.1399999999999999E-2</v>
      </c>
      <c r="G2" s="8">
        <f t="shared" si="0"/>
        <v>0</v>
      </c>
      <c r="H2" s="8">
        <f t="shared" si="0"/>
        <v>0</v>
      </c>
      <c r="I2" s="8">
        <f t="shared" si="0"/>
        <v>0.25530000000000003</v>
      </c>
      <c r="J2" s="8">
        <f t="shared" si="0"/>
        <v>0.10580000000000001</v>
      </c>
      <c r="K2" s="8">
        <f t="shared" si="0"/>
        <v>5.7450000000000001E-2</v>
      </c>
      <c r="L2" s="8">
        <f t="shared" si="0"/>
        <v>0</v>
      </c>
      <c r="M2" s="8">
        <f t="shared" si="0"/>
        <v>1.9000000000000003E-2</v>
      </c>
      <c r="N2" s="8">
        <f t="shared" si="0"/>
        <v>3.3350000000000005E-2</v>
      </c>
      <c r="O2" s="8">
        <f t="shared" si="0"/>
        <v>1E-3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</v>
      </c>
      <c r="V2" s="8">
        <f t="shared" si="0"/>
        <v>3.15E-3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555</v>
      </c>
      <c r="C4" s="9">
        <f>IF(Tabla235[[#This Row],[CANTIDAD]]="",0%,Tabla235[[#This Row],[CANTIDAD]]/10)</f>
        <v>55.5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164</v>
      </c>
      <c r="B5" s="9">
        <v>230</v>
      </c>
      <c r="C5" s="9">
        <f>IF(Tabla235[[#This Row],[CANTIDAD]]="",0%,Tabla235[[#This Row],[CANTIDAD]]/10)</f>
        <v>23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0.18</v>
      </c>
      <c r="F5" s="10" cm="1">
        <f t="array" ref="F5">IF($A5="",0%,(_xlfn.XLOOKUP($A5,Tabla1[[#All],[ID]],Tabla1[[#All],[N-NH4]])))</f>
        <v>0.18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0.46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130</v>
      </c>
      <c r="B6" s="9">
        <v>10</v>
      </c>
      <c r="C6" s="9">
        <f>IF(Tabla235[[#This Row],[CANTIDAD]]="",0%,Tabla235[[#This Row],[CANTIDAD]]/10)</f>
        <v>1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0.1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132</v>
      </c>
      <c r="B7" s="9">
        <v>15</v>
      </c>
      <c r="C7" s="9">
        <f>IF(Tabla235[[#This Row],[CANTIDAD]]="",0%,Tabla235[[#This Row],[CANTIDAD]]/10)</f>
        <v>1.5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0.03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7.0000000000000007E-2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0.21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165</v>
      </c>
      <c r="B8" s="9">
        <v>190</v>
      </c>
      <c r="C8" s="9">
        <f>IF(Tabla235[[#This Row],[CANTIDAD]]="",0%,Tabla235[[#This Row],[CANTIDAD]]/10)</f>
        <v>19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0.3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0.1</v>
      </c>
      <c r="N8" s="10" cm="1">
        <f t="array" ref="N8">IF($A8="",0%,(_xlfn.XLOOKUP($A8,Tabla1[[#All],[ID]],Tabla1[[#All],[S]])))</f>
        <v>0.17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127</v>
      </c>
      <c r="B9" s="9">
        <v>3</v>
      </c>
      <c r="C9" s="9">
        <f>IF(Tabla235[[#This Row],[CANTIDAD]]="",0%,Tabla235[[#This Row],[CANTIDAD]]/10)</f>
        <v>0.3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IF(Tabla235[[#This Row],[CANTIDAD]]="",0%,Tabla235[[#This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IF(Tabla235[[#This Row],[CANTIDAD]]="",0%,Tabla235[[#This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IF(Tabla235[[#This Row],[CANTIDAD]]="",0%,Tabla235[[#This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IF(Tabla235[[#This Row],[CANTIDAD]]="",0%,Tabla235[[#This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IF(Tabla235[[#This Row],[CANTIDAD]]="",0%,Tabla235[[#This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IF(Tabla235[[#This Row],[CANTIDAD]]="",0%,Tabla235[[#This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IF(Tabla235[[#This Row],[CANTIDAD]]="",0%,Tabla235[[#This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IF(Tabla235[[#This Row],[CANTIDAD]]="",0%,Tabla235[[#This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IF(Tabla235[[#This Row],[CANTIDAD]]="",0%,Tabla235[[#This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IF(Tabla235[[#This Row],[CANTIDAD]]="",0%,Tabla235[[#This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IF(Tabla235[[#This Row],[CANTIDAD]]="",0%,Tabla235[[#This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IF(Tabla235[[#This Row],[CANTIDAD]]="",0%,Tabla235[[#This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861" priority="34">
      <formula>LEN(TRIM(D2))=0</formula>
    </cfRule>
  </conditionalFormatting>
  <conditionalFormatting sqref="D4:W21 D2:W2">
    <cfRule type="cellIs" dxfId="1860" priority="33" operator="equal">
      <formula>0</formula>
    </cfRule>
  </conditionalFormatting>
  <conditionalFormatting sqref="C4:C21">
    <cfRule type="cellIs" dxfId="1859" priority="31" operator="equal">
      <formula>0</formula>
    </cfRule>
    <cfRule type="containsBlanks" dxfId="1858" priority="32">
      <formula>LEN(TRIM(C4))=0</formula>
    </cfRule>
  </conditionalFormatting>
  <conditionalFormatting sqref="D1:W1">
    <cfRule type="containsBlanks" dxfId="1857" priority="30">
      <formula>LEN(TRIM(D1))=0</formula>
    </cfRule>
  </conditionalFormatting>
  <conditionalFormatting sqref="C1">
    <cfRule type="containsBlanks" dxfId="1856" priority="29">
      <formula>LEN(TRIM(C1))=0</formula>
    </cfRule>
  </conditionalFormatting>
  <conditionalFormatting sqref="C2">
    <cfRule type="containsBlanks" dxfId="1855" priority="28">
      <formula>LEN(TRIM(C2))=0</formula>
    </cfRule>
  </conditionalFormatting>
  <conditionalFormatting sqref="D3:W3">
    <cfRule type="containsBlanks" dxfId="1854" priority="27">
      <formula>LEN(TRIM(D3))=0</formula>
    </cfRule>
  </conditionalFormatting>
  <conditionalFormatting sqref="C3">
    <cfRule type="containsBlanks" dxfId="1853" priority="26">
      <formula>LEN(TRIM(C3))=0</formula>
    </cfRule>
  </conditionalFormatting>
  <conditionalFormatting sqref="A13:W21 C1:W9 B10:W12">
    <cfRule type="cellIs" dxfId="1852" priority="24" operator="equal">
      <formula>0</formula>
    </cfRule>
    <cfRule type="containsBlanks" dxfId="1851" priority="25">
      <formula>LEN(TRIM(A1))=0</formula>
    </cfRule>
  </conditionalFormatting>
  <conditionalFormatting sqref="B9">
    <cfRule type="cellIs" dxfId="1850" priority="22" operator="equal">
      <formula>0</formula>
    </cfRule>
    <cfRule type="containsBlanks" dxfId="1849" priority="23">
      <formula>LEN(TRIM(B9))=0</formula>
    </cfRule>
  </conditionalFormatting>
  <conditionalFormatting sqref="A1:B1">
    <cfRule type="containsBlanks" dxfId="1848" priority="21">
      <formula>LEN(TRIM(A1))=0</formula>
    </cfRule>
  </conditionalFormatting>
  <conditionalFormatting sqref="A1:B1">
    <cfRule type="cellIs" dxfId="1847" priority="19" operator="equal">
      <formula>0</formula>
    </cfRule>
    <cfRule type="containsBlanks" dxfId="1846" priority="20">
      <formula>LEN(TRIM(A1))=0</formula>
    </cfRule>
  </conditionalFormatting>
  <conditionalFormatting sqref="B8">
    <cfRule type="cellIs" dxfId="1845" priority="17" operator="equal">
      <formula>0</formula>
    </cfRule>
    <cfRule type="containsBlanks" dxfId="1844" priority="18">
      <formula>LEN(TRIM(B8))=0</formula>
    </cfRule>
  </conditionalFormatting>
  <conditionalFormatting sqref="B7">
    <cfRule type="cellIs" dxfId="1843" priority="15" operator="equal">
      <formula>0</formula>
    </cfRule>
    <cfRule type="containsBlanks" dxfId="1842" priority="16">
      <formula>LEN(TRIM(B7))=0</formula>
    </cfRule>
  </conditionalFormatting>
  <conditionalFormatting sqref="A2:B2">
    <cfRule type="containsBlanks" dxfId="1841" priority="14">
      <formula>LEN(TRIM(A2))=0</formula>
    </cfRule>
  </conditionalFormatting>
  <conditionalFormatting sqref="A3:B3">
    <cfRule type="containsBlanks" dxfId="1840" priority="13">
      <formula>LEN(TRIM(A3))=0</formula>
    </cfRule>
  </conditionalFormatting>
  <conditionalFormatting sqref="A2:B3 B4:B6">
    <cfRule type="cellIs" dxfId="1839" priority="11" operator="equal">
      <formula>0</formula>
    </cfRule>
    <cfRule type="containsBlanks" dxfId="1838" priority="12">
      <formula>LEN(TRIM(A2))=0</formula>
    </cfRule>
  </conditionalFormatting>
  <conditionalFormatting sqref="A10:A12">
    <cfRule type="cellIs" dxfId="1837" priority="9" operator="equal">
      <formula>0</formula>
    </cfRule>
    <cfRule type="containsBlanks" dxfId="1836" priority="10">
      <formula>LEN(TRIM(A10))=0</formula>
    </cfRule>
  </conditionalFormatting>
  <conditionalFormatting sqref="A8">
    <cfRule type="cellIs" dxfId="1835" priority="7" operator="equal">
      <formula>0</formula>
    </cfRule>
    <cfRule type="containsBlanks" dxfId="1834" priority="8">
      <formula>LEN(TRIM(A8))=0</formula>
    </cfRule>
  </conditionalFormatting>
  <conditionalFormatting sqref="A7">
    <cfRule type="cellIs" dxfId="1833" priority="5" operator="equal">
      <formula>0</formula>
    </cfRule>
    <cfRule type="containsBlanks" dxfId="1832" priority="6">
      <formula>LEN(TRIM(A7))=0</formula>
    </cfRule>
  </conditionalFormatting>
  <conditionalFormatting sqref="A4:A6">
    <cfRule type="cellIs" dxfId="1831" priority="3" operator="equal">
      <formula>0</formula>
    </cfRule>
    <cfRule type="containsBlanks" dxfId="1830" priority="4">
      <formula>LEN(TRIM(A4))=0</formula>
    </cfRule>
  </conditionalFormatting>
  <conditionalFormatting sqref="A9">
    <cfRule type="cellIs" dxfId="1829" priority="1" operator="equal">
      <formula>0</formula>
    </cfRule>
    <cfRule type="containsBlanks" dxfId="1828" priority="2">
      <formula>LEN(TRIM(A9))=0</formula>
    </cfRule>
  </conditionalFormatting>
  <dataValidations count="1">
    <dataValidation type="list" allowBlank="1" showInputMessage="1" showErrorMessage="1" sqref="B9:B21 A4:A21" xr:uid="{B9B0DBA8-523C-4391-8F86-2D189311C37A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F9FC6-047D-4B6A-A845-4EB4DD47C695}">
  <sheetPr codeName="Hoja36">
    <tabColor rgb="FFC00000"/>
  </sheetPr>
  <dimension ref="A1:W25"/>
  <sheetViews>
    <sheetView workbookViewId="0">
      <selection activeCell="A3" sqref="A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166</v>
      </c>
      <c r="B2" s="7" t="s">
        <v>167</v>
      </c>
      <c r="C2" s="7">
        <v>4500</v>
      </c>
      <c r="D2" s="8">
        <f t="shared" ref="D2:W2" si="0">($C4*D4+$C5*D5+$C6*D6+$C7*D7+$C8*D8+$C9*D9+$C10*D10+$C11*D11+$C12*D12+$C13*D13+$C14*D14+$C15*D15+$C16*D16+$C17*D17+$C18*D18+$C19*D19+$C20*D20+$C21*D21)/100</f>
        <v>8.0000000000000002E-3</v>
      </c>
      <c r="E2" s="8">
        <f t="shared" si="0"/>
        <v>0.26129999999999998</v>
      </c>
      <c r="F2" s="8">
        <f t="shared" si="0"/>
        <v>4.0500000000000001E-2</v>
      </c>
      <c r="G2" s="8">
        <f t="shared" si="0"/>
        <v>0</v>
      </c>
      <c r="H2" s="8">
        <f t="shared" si="0"/>
        <v>0</v>
      </c>
      <c r="I2" s="8">
        <f t="shared" si="0"/>
        <v>0.22080000000000002</v>
      </c>
      <c r="J2" s="8">
        <f t="shared" si="0"/>
        <v>5.5E-2</v>
      </c>
      <c r="K2" s="8">
        <f t="shared" si="0"/>
        <v>2.7300000000000001E-2</v>
      </c>
      <c r="L2" s="8">
        <f t="shared" si="0"/>
        <v>6.4299999999999996E-2</v>
      </c>
      <c r="M2" s="8">
        <f t="shared" si="0"/>
        <v>1.34E-2</v>
      </c>
      <c r="N2" s="8">
        <f t="shared" si="0"/>
        <v>4.2000000000000003E-2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3.6900000000000002E-2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168</v>
      </c>
      <c r="B4" s="9">
        <v>480</v>
      </c>
      <c r="C4" s="9">
        <f>IF(Tabla236[[#This Row],[CANTIDAD]]="",0%,Tabla236[[#This Row],[CANTIDAD]]/10)</f>
        <v>48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123</v>
      </c>
      <c r="B5" s="9">
        <v>150</v>
      </c>
      <c r="C5" s="9">
        <f>IF(Tabla236[[#This Row],[CANTIDAD]]="",0%,Tabla236[[#This Row],[CANTIDAD]]/10)</f>
        <v>15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0.21</v>
      </c>
      <c r="F5" s="10" cm="1">
        <f t="array" ref="F5">IF($A5="",0%,(_xlfn.XLOOKUP($A5,Tabla1[[#All],[ID]],Tabla1[[#All],[N-NH4]])))</f>
        <v>0.21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0.24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142</v>
      </c>
      <c r="B6" s="9">
        <v>10</v>
      </c>
      <c r="C6" s="9">
        <f>IF(Tabla236[[#This Row],[CANTIDAD]]="",0%,Tabla236[[#This Row],[CANTIDAD]]/10)</f>
        <v>1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169</v>
      </c>
      <c r="B7" s="9">
        <v>50</v>
      </c>
      <c r="C7" s="9">
        <f>IF(Tabla236[[#This Row],[CANTIDAD]]="",0%,Tabla236[[#This Row],[CANTIDAD]]/10)</f>
        <v>5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0.18</v>
      </c>
      <c r="F7" s="10" cm="1">
        <f t="array" ref="F7">IF($A7="",0%,(_xlfn.XLOOKUP($A7,Tabla1[[#All],[ID]],Tabla1[[#All],[N-NH4]])))</f>
        <v>0.18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0.46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170</v>
      </c>
      <c r="B8" s="9">
        <v>40</v>
      </c>
      <c r="C8" s="9">
        <f>IF(Tabla236[[#This Row],[CANTIDAD]]="",0%,Tabla236[[#This Row],[CANTIDAD]]/10)</f>
        <v>4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0.6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124</v>
      </c>
      <c r="B9" s="9">
        <v>160</v>
      </c>
      <c r="C9" s="9">
        <f>IF(Tabla236[[#This Row],[CANTIDAD]]="",0%,Tabla236[[#This Row],[CANTIDAD]]/10)</f>
        <v>16</v>
      </c>
      <c r="D9" s="10" cm="1">
        <f t="array" ref="D9">IF($A9="",0%,_xlfn.XLOOKUP($A9,Tabla1[[#All],[ID]],Tabla1[[#All],[C]]))</f>
        <v>0.05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0.2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0.23</v>
      </c>
      <c r="M9" s="10" cm="1">
        <f t="array" ref="M9">IF($A9="",0%,(_xlfn.XLOOKUP($A9,Tabla1[[#All],[ID]],Tabla1[[#All],[MgO]])))</f>
        <v>1.4999999999999999E-2</v>
      </c>
      <c r="N9" s="10" cm="1">
        <f t="array" ref="N9">IF($A9="",0%,(_xlfn.XLOOKUP($A9,Tabla1[[#All],[ID]],Tabla1[[#All],[S]])))</f>
        <v>0.01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0.21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 t="s">
        <v>133</v>
      </c>
      <c r="B10" s="9">
        <v>110</v>
      </c>
      <c r="C10" s="9">
        <f>IF(Tabla236[[#This Row],[CANTIDAD]]="",0%,Tabla236[[#This Row],[CANTIDAD]]/10)</f>
        <v>11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0.03</v>
      </c>
      <c r="L10" s="10" cm="1">
        <f t="array" ref="L10">IF($A10="",0%,(_xlfn.XLOOKUP($A10,Tabla1[[#All],[ID]],Tabla1[[#All],[CaO]])))</f>
        <v>0.25</v>
      </c>
      <c r="M10" s="10" cm="1">
        <f t="array" ref="M10">IF($A10="",0%,(_xlfn.XLOOKUP($A10,Tabla1[[#All],[ID]],Tabla1[[#All],[MgO]])))</f>
        <v>0.1</v>
      </c>
      <c r="N10" s="10" cm="1">
        <f t="array" ref="N10">IF($A10="",0%,(_xlfn.XLOOKUP($A10,Tabla1[[#All],[ID]],Tabla1[[#All],[S]])))</f>
        <v>0.04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0.03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 t="s">
        <v>127</v>
      </c>
      <c r="B11" s="9">
        <v>3</v>
      </c>
      <c r="C11" s="9">
        <f>IF(Tabla236[[#This Row],[CANTIDAD]]="",0%,Tabla236[[#This Row],[CANTIDAD]]/10)</f>
        <v>0.3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IF(Tabla236[[#This Row],[CANTIDAD]]="",0%,Tabla236[[#This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IF(Tabla236[[#This Row],[CANTIDAD]]="",0%,Tabla236[[#This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IF(Tabla236[[#This Row],[CANTIDAD]]="",0%,Tabla236[[#This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IF(Tabla236[[#This Row],[CANTIDAD]]="",0%,Tabla236[[#This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IF(Tabla236[[#This Row],[CANTIDAD]]="",0%,Tabla236[[#This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IF(Tabla236[[#This Row],[CANTIDAD]]="",0%,Tabla236[[#This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IF(Tabla236[[#This Row],[CANTIDAD]]="",0%,Tabla236[[#This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IF(Tabla236[[#This Row],[CANTIDAD]]="",0%,Tabla236[[#This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IF(Tabla236[[#This Row],[CANTIDAD]]="",0%,Tabla236[[#This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IF(Tabla236[[#This Row],[CANTIDAD]]="",0%,Tabla236[[#This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827" priority="32">
      <formula>LEN(TRIM(D2))=0</formula>
    </cfRule>
  </conditionalFormatting>
  <conditionalFormatting sqref="D4:W21 D2:W2">
    <cfRule type="cellIs" dxfId="1826" priority="31" operator="equal">
      <formula>0</formula>
    </cfRule>
  </conditionalFormatting>
  <conditionalFormatting sqref="C4:C21">
    <cfRule type="cellIs" dxfId="1825" priority="29" operator="equal">
      <formula>0</formula>
    </cfRule>
    <cfRule type="containsBlanks" dxfId="1824" priority="30">
      <formula>LEN(TRIM(C4))=0</formula>
    </cfRule>
  </conditionalFormatting>
  <conditionalFormatting sqref="D1:W1">
    <cfRule type="containsBlanks" dxfId="1823" priority="28">
      <formula>LEN(TRIM(D1))=0</formula>
    </cfRule>
  </conditionalFormatting>
  <conditionalFormatting sqref="C1">
    <cfRule type="containsBlanks" dxfId="1822" priority="27">
      <formula>LEN(TRIM(C1))=0</formula>
    </cfRule>
  </conditionalFormatting>
  <conditionalFormatting sqref="C2">
    <cfRule type="containsBlanks" dxfId="1821" priority="26">
      <formula>LEN(TRIM(C2))=0</formula>
    </cfRule>
  </conditionalFormatting>
  <conditionalFormatting sqref="D3:W3">
    <cfRule type="containsBlanks" dxfId="1820" priority="25">
      <formula>LEN(TRIM(D3))=0</formula>
    </cfRule>
  </conditionalFormatting>
  <conditionalFormatting sqref="C3">
    <cfRule type="containsBlanks" dxfId="1819" priority="24">
      <formula>LEN(TRIM(C3))=0</formula>
    </cfRule>
  </conditionalFormatting>
  <conditionalFormatting sqref="A13:W21 C1:W9 B10:W12">
    <cfRule type="cellIs" dxfId="1818" priority="22" operator="equal">
      <formula>0</formula>
    </cfRule>
    <cfRule type="containsBlanks" dxfId="1817" priority="23">
      <formula>LEN(TRIM(A1))=0</formula>
    </cfRule>
  </conditionalFormatting>
  <conditionalFormatting sqref="B9">
    <cfRule type="cellIs" dxfId="1816" priority="20" operator="equal">
      <formula>0</formula>
    </cfRule>
    <cfRule type="containsBlanks" dxfId="1815" priority="21">
      <formula>LEN(TRIM(B9))=0</formula>
    </cfRule>
  </conditionalFormatting>
  <conditionalFormatting sqref="A1:B1">
    <cfRule type="containsBlanks" dxfId="1814" priority="19">
      <formula>LEN(TRIM(A1))=0</formula>
    </cfRule>
  </conditionalFormatting>
  <conditionalFormatting sqref="A1:B1">
    <cfRule type="cellIs" dxfId="1813" priority="17" operator="equal">
      <formula>0</formula>
    </cfRule>
    <cfRule type="containsBlanks" dxfId="1812" priority="18">
      <formula>LEN(TRIM(A1))=0</formula>
    </cfRule>
  </conditionalFormatting>
  <conditionalFormatting sqref="A2:B2">
    <cfRule type="containsBlanks" dxfId="1811" priority="16">
      <formula>LEN(TRIM(A2))=0</formula>
    </cfRule>
  </conditionalFormatting>
  <conditionalFormatting sqref="A3:B3">
    <cfRule type="containsBlanks" dxfId="1810" priority="15">
      <formula>LEN(TRIM(A3))=0</formula>
    </cfRule>
  </conditionalFormatting>
  <conditionalFormatting sqref="A2:B3">
    <cfRule type="cellIs" dxfId="1809" priority="13" operator="equal">
      <formula>0</formula>
    </cfRule>
    <cfRule type="containsBlanks" dxfId="1808" priority="14">
      <formula>LEN(TRIM(A2))=0</formula>
    </cfRule>
  </conditionalFormatting>
  <conditionalFormatting sqref="B4:B8">
    <cfRule type="cellIs" dxfId="1807" priority="11" operator="equal">
      <formula>0</formula>
    </cfRule>
    <cfRule type="containsBlanks" dxfId="1806" priority="12">
      <formula>LEN(TRIM(B4))=0</formula>
    </cfRule>
  </conditionalFormatting>
  <conditionalFormatting sqref="A10:A12">
    <cfRule type="cellIs" dxfId="1805" priority="9" operator="equal">
      <formula>0</formula>
    </cfRule>
    <cfRule type="containsBlanks" dxfId="1804" priority="10">
      <formula>LEN(TRIM(A10))=0</formula>
    </cfRule>
  </conditionalFormatting>
  <conditionalFormatting sqref="A9">
    <cfRule type="cellIs" dxfId="1803" priority="7" operator="equal">
      <formula>0</formula>
    </cfRule>
    <cfRule type="containsBlanks" dxfId="1802" priority="8">
      <formula>LEN(TRIM(A9))=0</formula>
    </cfRule>
  </conditionalFormatting>
  <conditionalFormatting sqref="A8">
    <cfRule type="cellIs" dxfId="1801" priority="5" operator="equal">
      <formula>0</formula>
    </cfRule>
    <cfRule type="containsBlanks" dxfId="1800" priority="6">
      <formula>LEN(TRIM(A8))=0</formula>
    </cfRule>
  </conditionalFormatting>
  <conditionalFormatting sqref="A7">
    <cfRule type="cellIs" dxfId="1799" priority="3" operator="equal">
      <formula>0</formula>
    </cfRule>
    <cfRule type="containsBlanks" dxfId="1798" priority="4">
      <formula>LEN(TRIM(A7))=0</formula>
    </cfRule>
  </conditionalFormatting>
  <conditionalFormatting sqref="A4:A6">
    <cfRule type="cellIs" dxfId="1797" priority="1" operator="equal">
      <formula>0</formula>
    </cfRule>
    <cfRule type="containsBlanks" dxfId="1796" priority="2">
      <formula>LEN(TRIM(A4))=0</formula>
    </cfRule>
  </conditionalFormatting>
  <dataValidations count="1">
    <dataValidation type="list" allowBlank="1" showInputMessage="1" showErrorMessage="1" sqref="B9:B21 A4:A21" xr:uid="{A94ACA55-7E1F-4728-B3A6-F244F94DB9B4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5FDA1-0701-4BA5-AB9D-34035394FACA}">
  <sheetPr codeName="Hoja37">
    <tabColor rgb="FFC00000"/>
  </sheetPr>
  <dimension ref="A1:W25"/>
  <sheetViews>
    <sheetView workbookViewId="0">
      <selection activeCell="A3" sqref="A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171</v>
      </c>
      <c r="B2" s="7" t="s">
        <v>172</v>
      </c>
      <c r="C2" s="7">
        <v>4500</v>
      </c>
      <c r="D2" s="8">
        <f t="shared" ref="D2:W2" si="0">($C4*D4+$C5*D5+$C6*D6+$C7*D7+$C8*D8+$C9*D9+$C10*D10+$C11*D11+$C12*D12+$C13*D13+$C14*D14+$C15*D15+$C16*D16+$C17*D17+$C18*D18+$C19*D19+$C20*D20+$C21*D21)/100</f>
        <v>7.4999999999999997E-3</v>
      </c>
      <c r="E2" s="8">
        <f t="shared" si="0"/>
        <v>0.11132500000000001</v>
      </c>
      <c r="F2" s="8">
        <f t="shared" si="0"/>
        <v>8.257500000000001E-2</v>
      </c>
      <c r="G2" s="8">
        <f t="shared" si="0"/>
        <v>0</v>
      </c>
      <c r="H2" s="8">
        <f t="shared" si="0"/>
        <v>0</v>
      </c>
      <c r="I2" s="8">
        <f t="shared" si="0"/>
        <v>2.8750000000000001E-2</v>
      </c>
      <c r="J2" s="8">
        <f t="shared" si="0"/>
        <v>0.23699999999999999</v>
      </c>
      <c r="K2" s="8">
        <f t="shared" si="0"/>
        <v>9.3000000000000013E-2</v>
      </c>
      <c r="L2" s="8">
        <f t="shared" si="0"/>
        <v>5.9500000000000004E-2</v>
      </c>
      <c r="M2" s="8">
        <f t="shared" si="0"/>
        <v>1.225E-2</v>
      </c>
      <c r="N2" s="8">
        <f t="shared" si="0"/>
        <v>7.3000000000000001E-3</v>
      </c>
      <c r="O2" s="8">
        <f t="shared" si="0"/>
        <v>2E-3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3.4499999999999996E-2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168</v>
      </c>
      <c r="B4" s="9">
        <v>62.5</v>
      </c>
      <c r="C4" s="9">
        <f>IF(Tabla237[[#This Row],[CANTIDAD]]="",0%,Tabla237[[#This Row],[CANTIDAD]]/10)</f>
        <v>6.25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123</v>
      </c>
      <c r="B5" s="9">
        <v>7.5</v>
      </c>
      <c r="C5" s="9">
        <f>IF(Tabla237[[#This Row],[CANTIDAD]]="",0%,Tabla237[[#This Row],[CANTIDAD]]/10)</f>
        <v>0.75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0.21</v>
      </c>
      <c r="F5" s="10" cm="1">
        <f t="array" ref="F5">IF($A5="",0%,(_xlfn.XLOOKUP($A5,Tabla1[[#All],[ID]],Tabla1[[#All],[N-NH4]])))</f>
        <v>0.21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0.24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142</v>
      </c>
      <c r="B6" s="9">
        <v>60</v>
      </c>
      <c r="C6" s="9">
        <f>IF(Tabla237[[#This Row],[CANTIDAD]]="",0%,Tabla237[[#This Row],[CANTIDAD]]/10)</f>
        <v>6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91</v>
      </c>
      <c r="B7" s="9">
        <v>450</v>
      </c>
      <c r="C7" s="9">
        <f>IF(Tabla237[[#This Row],[CANTIDAD]]="",0%,Tabla237[[#This Row],[CANTIDAD]]/10)</f>
        <v>45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0.18</v>
      </c>
      <c r="F7" s="10" cm="1">
        <f t="array" ref="F7">IF($A7="",0%,(_xlfn.XLOOKUP($A7,Tabla1[[#All],[ID]],Tabla1[[#All],[N-NH4]])))</f>
        <v>0.18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0.46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130</v>
      </c>
      <c r="B8" s="9">
        <v>20</v>
      </c>
      <c r="C8" s="9">
        <f>IF(Tabla237[[#This Row],[CANTIDAD]]="",0%,Tabla237[[#This Row],[CANTIDAD]]/10)</f>
        <v>2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0.1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92</v>
      </c>
      <c r="B9" s="9">
        <v>150</v>
      </c>
      <c r="C9" s="9">
        <f>IF(Tabla237[[#This Row],[CANTIDAD]]="",0%,Tabla237[[#This Row],[CANTIDAD]]/10)</f>
        <v>15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0.6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 t="s">
        <v>124</v>
      </c>
      <c r="B10" s="9">
        <v>150</v>
      </c>
      <c r="C10" s="9">
        <f>IF(Tabla237[[#This Row],[CANTIDAD]]="",0%,Tabla237[[#This Row],[CANTIDAD]]/10)</f>
        <v>15</v>
      </c>
      <c r="D10" s="10" cm="1">
        <f t="array" ref="D10">IF($A10="",0%,_xlfn.XLOOKUP($A10,Tabla1[[#All],[ID]],Tabla1[[#All],[C]]))</f>
        <v>0.05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0.2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0.23</v>
      </c>
      <c r="M10" s="10" cm="1">
        <f t="array" ref="M10">IF($A10="",0%,(_xlfn.XLOOKUP($A10,Tabla1[[#All],[ID]],Tabla1[[#All],[MgO]])))</f>
        <v>1.4999999999999999E-2</v>
      </c>
      <c r="N10" s="10" cm="1">
        <f t="array" ref="N10">IF($A10="",0%,(_xlfn.XLOOKUP($A10,Tabla1[[#All],[ID]],Tabla1[[#All],[S]])))</f>
        <v>0.01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0.21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 t="s">
        <v>133</v>
      </c>
      <c r="B11" s="9">
        <v>100</v>
      </c>
      <c r="C11" s="9">
        <f>IF(Tabla237[[#This Row],[CANTIDAD]]="",0%,Tabla237[[#This Row],[CANTIDAD]]/10)</f>
        <v>10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0.03</v>
      </c>
      <c r="L11" s="10" cm="1">
        <f t="array" ref="L11">IF($A11="",0%,(_xlfn.XLOOKUP($A11,Tabla1[[#All],[ID]],Tabla1[[#All],[CaO]])))</f>
        <v>0.25</v>
      </c>
      <c r="M11" s="10" cm="1">
        <f t="array" ref="M11">IF($A11="",0%,(_xlfn.XLOOKUP($A11,Tabla1[[#All],[ID]],Tabla1[[#All],[MgO]])))</f>
        <v>0.1</v>
      </c>
      <c r="N11" s="10" cm="1">
        <f t="array" ref="N11">IF($A11="",0%,(_xlfn.XLOOKUP($A11,Tabla1[[#All],[ID]],Tabla1[[#All],[S]])))</f>
        <v>0.04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0.03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 t="s">
        <v>127</v>
      </c>
      <c r="B12" s="9">
        <v>3</v>
      </c>
      <c r="C12" s="9">
        <f>IF(Tabla237[[#This Row],[CANTIDAD]]="",0%,Tabla237[[#This Row],[CANTIDAD]]/10)</f>
        <v>0.3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IF(Tabla237[[#This Row],[CANTIDAD]]="",0%,Tabla237[[#This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IF(Tabla237[[#This Row],[CANTIDAD]]="",0%,Tabla237[[#This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IF(Tabla237[[#This Row],[CANTIDAD]]="",0%,Tabla237[[#This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IF(Tabla237[[#This Row],[CANTIDAD]]="",0%,Tabla237[[#This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IF(Tabla237[[#This Row],[CANTIDAD]]="",0%,Tabla237[[#This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IF(Tabla237[[#This Row],[CANTIDAD]]="",0%,Tabla237[[#This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IF(Tabla237[[#This Row],[CANTIDAD]]="",0%,Tabla237[[#This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IF(Tabla237[[#This Row],[CANTIDAD]]="",0%,Tabla237[[#This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IF(Tabla237[[#This Row],[CANTIDAD]]="",0%,Tabla237[[#This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795" priority="32">
      <formula>LEN(TRIM(D2))=0</formula>
    </cfRule>
  </conditionalFormatting>
  <conditionalFormatting sqref="D4:W21 D2:W2">
    <cfRule type="cellIs" dxfId="1794" priority="31" operator="equal">
      <formula>0</formula>
    </cfRule>
  </conditionalFormatting>
  <conditionalFormatting sqref="C4:C21">
    <cfRule type="cellIs" dxfId="1793" priority="29" operator="equal">
      <formula>0</formula>
    </cfRule>
    <cfRule type="containsBlanks" dxfId="1792" priority="30">
      <formula>LEN(TRIM(C4))=0</formula>
    </cfRule>
  </conditionalFormatting>
  <conditionalFormatting sqref="D1:W1">
    <cfRule type="containsBlanks" dxfId="1791" priority="28">
      <formula>LEN(TRIM(D1))=0</formula>
    </cfRule>
  </conditionalFormatting>
  <conditionalFormatting sqref="C1">
    <cfRule type="containsBlanks" dxfId="1790" priority="27">
      <formula>LEN(TRIM(C1))=0</formula>
    </cfRule>
  </conditionalFormatting>
  <conditionalFormatting sqref="C2">
    <cfRule type="containsBlanks" dxfId="1789" priority="26">
      <formula>LEN(TRIM(C2))=0</formula>
    </cfRule>
  </conditionalFormatting>
  <conditionalFormatting sqref="D3:W3">
    <cfRule type="containsBlanks" dxfId="1788" priority="25">
      <formula>LEN(TRIM(D3))=0</formula>
    </cfRule>
  </conditionalFormatting>
  <conditionalFormatting sqref="C3">
    <cfRule type="containsBlanks" dxfId="1787" priority="24">
      <formula>LEN(TRIM(C3))=0</formula>
    </cfRule>
  </conditionalFormatting>
  <conditionalFormatting sqref="A13:W21 C1:W9 B10:W12">
    <cfRule type="cellIs" dxfId="1786" priority="22" operator="equal">
      <formula>0</formula>
    </cfRule>
    <cfRule type="containsBlanks" dxfId="1785" priority="23">
      <formula>LEN(TRIM(A1))=0</formula>
    </cfRule>
  </conditionalFormatting>
  <conditionalFormatting sqref="B9">
    <cfRule type="cellIs" dxfId="1784" priority="20" operator="equal">
      <formula>0</formula>
    </cfRule>
    <cfRule type="containsBlanks" dxfId="1783" priority="21">
      <formula>LEN(TRIM(B9))=0</formula>
    </cfRule>
  </conditionalFormatting>
  <conditionalFormatting sqref="A1:B1">
    <cfRule type="containsBlanks" dxfId="1782" priority="19">
      <formula>LEN(TRIM(A1))=0</formula>
    </cfRule>
  </conditionalFormatting>
  <conditionalFormatting sqref="A1:B1">
    <cfRule type="cellIs" dxfId="1781" priority="17" operator="equal">
      <formula>0</formula>
    </cfRule>
    <cfRule type="containsBlanks" dxfId="1780" priority="18">
      <formula>LEN(TRIM(A1))=0</formula>
    </cfRule>
  </conditionalFormatting>
  <conditionalFormatting sqref="A2:B2">
    <cfRule type="containsBlanks" dxfId="1779" priority="16">
      <formula>LEN(TRIM(A2))=0</formula>
    </cfRule>
  </conditionalFormatting>
  <conditionalFormatting sqref="A3:B3">
    <cfRule type="containsBlanks" dxfId="1778" priority="15">
      <formula>LEN(TRIM(A3))=0</formula>
    </cfRule>
  </conditionalFormatting>
  <conditionalFormatting sqref="A2:B3">
    <cfRule type="cellIs" dxfId="1777" priority="13" operator="equal">
      <formula>0</formula>
    </cfRule>
    <cfRule type="containsBlanks" dxfId="1776" priority="14">
      <formula>LEN(TRIM(A2))=0</formula>
    </cfRule>
  </conditionalFormatting>
  <conditionalFormatting sqref="B4:B8">
    <cfRule type="cellIs" dxfId="1775" priority="11" operator="equal">
      <formula>0</formula>
    </cfRule>
    <cfRule type="containsBlanks" dxfId="1774" priority="12">
      <formula>LEN(TRIM(B4))=0</formula>
    </cfRule>
  </conditionalFormatting>
  <conditionalFormatting sqref="A10:A12">
    <cfRule type="cellIs" dxfId="1773" priority="9" operator="equal">
      <formula>0</formula>
    </cfRule>
    <cfRule type="containsBlanks" dxfId="1772" priority="10">
      <formula>LEN(TRIM(A10))=0</formula>
    </cfRule>
  </conditionalFormatting>
  <conditionalFormatting sqref="A9">
    <cfRule type="cellIs" dxfId="1771" priority="7" operator="equal">
      <formula>0</formula>
    </cfRule>
    <cfRule type="containsBlanks" dxfId="1770" priority="8">
      <formula>LEN(TRIM(A9))=0</formula>
    </cfRule>
  </conditionalFormatting>
  <conditionalFormatting sqref="A8">
    <cfRule type="cellIs" dxfId="1769" priority="5" operator="equal">
      <formula>0</formula>
    </cfRule>
    <cfRule type="containsBlanks" dxfId="1768" priority="6">
      <formula>LEN(TRIM(A8))=0</formula>
    </cfRule>
  </conditionalFormatting>
  <conditionalFormatting sqref="A7">
    <cfRule type="cellIs" dxfId="1767" priority="3" operator="equal">
      <formula>0</formula>
    </cfRule>
    <cfRule type="containsBlanks" dxfId="1766" priority="4">
      <formula>LEN(TRIM(A7))=0</formula>
    </cfRule>
  </conditionalFormatting>
  <conditionalFormatting sqref="A4:A6">
    <cfRule type="cellIs" dxfId="1765" priority="1" operator="equal">
      <formula>0</formula>
    </cfRule>
    <cfRule type="containsBlanks" dxfId="1764" priority="2">
      <formula>LEN(TRIM(A4))=0</formula>
    </cfRule>
  </conditionalFormatting>
  <dataValidations count="1">
    <dataValidation type="list" allowBlank="1" showInputMessage="1" showErrorMessage="1" sqref="B9:B21 A4:A21" xr:uid="{FABD5100-AFC3-43F0-9407-9F26685DF26F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86117-5996-4C90-A514-CFE998D5BC1D}">
  <sheetPr codeName="Hoja38">
    <tabColor rgb="FFC00000"/>
  </sheetPr>
  <dimension ref="A1:W25"/>
  <sheetViews>
    <sheetView workbookViewId="0">
      <selection activeCell="A2" sqref="A2:B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174</v>
      </c>
      <c r="B2" s="7" t="s">
        <v>154</v>
      </c>
      <c r="C2" s="7">
        <v>25000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0.24900000000000003</v>
      </c>
      <c r="F2" s="8">
        <f t="shared" si="0"/>
        <v>1.44E-2</v>
      </c>
      <c r="G2" s="8">
        <f t="shared" si="0"/>
        <v>0</v>
      </c>
      <c r="H2" s="8">
        <f t="shared" si="0"/>
        <v>0</v>
      </c>
      <c r="I2" s="8">
        <f t="shared" si="0"/>
        <v>0.2346</v>
      </c>
      <c r="J2" s="8">
        <f t="shared" si="0"/>
        <v>3.6799999999999999E-2</v>
      </c>
      <c r="K2" s="8">
        <f t="shared" si="0"/>
        <v>0.22800000000000001</v>
      </c>
      <c r="L2" s="8">
        <f t="shared" si="0"/>
        <v>5.4000000000000003E-3</v>
      </c>
      <c r="M2" s="8">
        <f t="shared" si="0"/>
        <v>5.4000000000000003E-3</v>
      </c>
      <c r="N2" s="8">
        <f t="shared" si="0"/>
        <v>1.1999999999999999E-3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4.2000000000000006E-3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168</v>
      </c>
      <c r="B4" s="9">
        <v>510</v>
      </c>
      <c r="C4" s="9">
        <f>IF(Tabla238[[#This Row],[CANTIDAD]]="",0%,Tabla238[[#This Row],[CANTIDAD]]/10)</f>
        <v>51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30</v>
      </c>
      <c r="C5" s="9">
        <f>IF(Tabla238[[#This Row],[CANTIDAD]]="",0%,Tabla238[[#This Row],[CANTIDAD]]/10)</f>
        <v>3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91</v>
      </c>
      <c r="B6" s="9">
        <v>80</v>
      </c>
      <c r="C6" s="9">
        <f>IF(Tabla238[[#This Row],[CANTIDAD]]="",0%,Tabla238[[#This Row],[CANTIDAD]]/10)</f>
        <v>8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380</v>
      </c>
      <c r="C7" s="9">
        <f>IF(Tabla238[[#This Row],[CANTIDAD]]="",0%,Tabla238[[#This Row],[CANTIDAD]]/10)</f>
        <v>38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IF(Tabla238[[#This Row],[CANTIDAD]]="",0%,Tabla238[[#This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IF(Tabla238[[#This Row],[CANTIDAD]]="",0%,Tabla238[[#This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IF(Tabla238[[#This Row],[CANTIDAD]]="",0%,Tabla238[[#This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IF(Tabla238[[#This Row],[CANTIDAD]]="",0%,Tabla238[[#This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IF(Tabla238[[#This Row],[CANTIDAD]]="",0%,Tabla238[[#This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IF(Tabla238[[#This Row],[CANTIDAD]]="",0%,Tabla238[[#This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IF(Tabla238[[#This Row],[CANTIDAD]]="",0%,Tabla238[[#This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IF(Tabla238[[#This Row],[CANTIDAD]]="",0%,Tabla238[[#This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IF(Tabla238[[#This Row],[CANTIDAD]]="",0%,Tabla238[[#This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IF(Tabla238[[#This Row],[CANTIDAD]]="",0%,Tabla238[[#This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IF(Tabla238[[#This Row],[CANTIDAD]]="",0%,Tabla238[[#This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IF(Tabla238[[#This Row],[CANTIDAD]]="",0%,Tabla238[[#This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IF(Tabla238[[#This Row],[CANTIDAD]]="",0%,Tabla238[[#This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IF(Tabla238[[#This Row],[CANTIDAD]]="",0%,Tabla238[[#This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763" priority="32">
      <formula>LEN(TRIM(D2))=0</formula>
    </cfRule>
  </conditionalFormatting>
  <conditionalFormatting sqref="D4:W21 D2:W2">
    <cfRule type="cellIs" dxfId="1762" priority="31" operator="equal">
      <formula>0</formula>
    </cfRule>
  </conditionalFormatting>
  <conditionalFormatting sqref="C4:C21">
    <cfRule type="cellIs" dxfId="1761" priority="29" operator="equal">
      <formula>0</formula>
    </cfRule>
    <cfRule type="containsBlanks" dxfId="1760" priority="30">
      <formula>LEN(TRIM(C4))=0</formula>
    </cfRule>
  </conditionalFormatting>
  <conditionalFormatting sqref="D1:W1">
    <cfRule type="containsBlanks" dxfId="1759" priority="28">
      <formula>LEN(TRIM(D1))=0</formula>
    </cfRule>
  </conditionalFormatting>
  <conditionalFormatting sqref="C1">
    <cfRule type="containsBlanks" dxfId="1758" priority="27">
      <formula>LEN(TRIM(C1))=0</formula>
    </cfRule>
  </conditionalFormatting>
  <conditionalFormatting sqref="C2">
    <cfRule type="containsBlanks" dxfId="1757" priority="26">
      <formula>LEN(TRIM(C2))=0</formula>
    </cfRule>
  </conditionalFormatting>
  <conditionalFormatting sqref="D3:W3">
    <cfRule type="containsBlanks" dxfId="1756" priority="25">
      <formula>LEN(TRIM(D3))=0</formula>
    </cfRule>
  </conditionalFormatting>
  <conditionalFormatting sqref="C3">
    <cfRule type="containsBlanks" dxfId="1755" priority="24">
      <formula>LEN(TRIM(C3))=0</formula>
    </cfRule>
  </conditionalFormatting>
  <conditionalFormatting sqref="A13:W21 C1:W9 B10:W12">
    <cfRule type="cellIs" dxfId="1754" priority="22" operator="equal">
      <formula>0</formula>
    </cfRule>
    <cfRule type="containsBlanks" dxfId="1753" priority="23">
      <formula>LEN(TRIM(A1))=0</formula>
    </cfRule>
  </conditionalFormatting>
  <conditionalFormatting sqref="B9">
    <cfRule type="cellIs" dxfId="1752" priority="20" operator="equal">
      <formula>0</formula>
    </cfRule>
    <cfRule type="containsBlanks" dxfId="1751" priority="21">
      <formula>LEN(TRIM(B9))=0</formula>
    </cfRule>
  </conditionalFormatting>
  <conditionalFormatting sqref="A1:B1">
    <cfRule type="containsBlanks" dxfId="1750" priority="19">
      <formula>LEN(TRIM(A1))=0</formula>
    </cfRule>
  </conditionalFormatting>
  <conditionalFormatting sqref="A1:B1">
    <cfRule type="cellIs" dxfId="1749" priority="17" operator="equal">
      <formula>0</formula>
    </cfRule>
    <cfRule type="containsBlanks" dxfId="1748" priority="18">
      <formula>LEN(TRIM(A1))=0</formula>
    </cfRule>
  </conditionalFormatting>
  <conditionalFormatting sqref="A2:B2">
    <cfRule type="containsBlanks" dxfId="1747" priority="16">
      <formula>LEN(TRIM(A2))=0</formula>
    </cfRule>
  </conditionalFormatting>
  <conditionalFormatting sqref="A3:B3">
    <cfRule type="containsBlanks" dxfId="1746" priority="15">
      <formula>LEN(TRIM(A3))=0</formula>
    </cfRule>
  </conditionalFormatting>
  <conditionalFormatting sqref="A2:B3">
    <cfRule type="cellIs" dxfId="1745" priority="13" operator="equal">
      <formula>0</formula>
    </cfRule>
    <cfRule type="containsBlanks" dxfId="1744" priority="14">
      <formula>LEN(TRIM(A2))=0</formula>
    </cfRule>
  </conditionalFormatting>
  <conditionalFormatting sqref="B4:B8">
    <cfRule type="cellIs" dxfId="1743" priority="11" operator="equal">
      <formula>0</formula>
    </cfRule>
    <cfRule type="containsBlanks" dxfId="1742" priority="12">
      <formula>LEN(TRIM(B4))=0</formula>
    </cfRule>
  </conditionalFormatting>
  <conditionalFormatting sqref="A10:A12">
    <cfRule type="cellIs" dxfId="1741" priority="9" operator="equal">
      <formula>0</formula>
    </cfRule>
    <cfRule type="containsBlanks" dxfId="1740" priority="10">
      <formula>LEN(TRIM(A10))=0</formula>
    </cfRule>
  </conditionalFormatting>
  <conditionalFormatting sqref="A9">
    <cfRule type="cellIs" dxfId="1739" priority="7" operator="equal">
      <formula>0</formula>
    </cfRule>
    <cfRule type="containsBlanks" dxfId="1738" priority="8">
      <formula>LEN(TRIM(A9))=0</formula>
    </cfRule>
  </conditionalFormatting>
  <conditionalFormatting sqref="A8">
    <cfRule type="cellIs" dxfId="1737" priority="5" operator="equal">
      <formula>0</formula>
    </cfRule>
    <cfRule type="containsBlanks" dxfId="1736" priority="6">
      <formula>LEN(TRIM(A8))=0</formula>
    </cfRule>
  </conditionalFormatting>
  <conditionalFormatting sqref="A7">
    <cfRule type="cellIs" dxfId="1735" priority="3" operator="equal">
      <formula>0</formula>
    </cfRule>
    <cfRule type="containsBlanks" dxfId="1734" priority="4">
      <formula>LEN(TRIM(A7))=0</formula>
    </cfRule>
  </conditionalFormatting>
  <conditionalFormatting sqref="A4:A6">
    <cfRule type="cellIs" dxfId="1733" priority="1" operator="equal">
      <formula>0</formula>
    </cfRule>
    <cfRule type="containsBlanks" dxfId="1732" priority="2">
      <formula>LEN(TRIM(A4))=0</formula>
    </cfRule>
  </conditionalFormatting>
  <dataValidations count="1">
    <dataValidation type="list" allowBlank="1" showInputMessage="1" showErrorMessage="1" sqref="B9:B21 A4:A21" xr:uid="{399DAA12-4064-41B2-93B3-529B7CA7D0D0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4E58B-079B-4C9C-A76F-AC66B4A8BB56}">
  <sheetPr codeName="Hoja39">
    <tabColor rgb="FFC00000"/>
  </sheetPr>
  <dimension ref="A1:W25"/>
  <sheetViews>
    <sheetView workbookViewId="0">
      <selection activeCell="C3" sqref="C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175</v>
      </c>
      <c r="B2" s="7" t="s">
        <v>148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6.0000000000000001E-3</v>
      </c>
      <c r="L2" s="8">
        <f t="shared" si="0"/>
        <v>0.27949999999999997</v>
      </c>
      <c r="M2" s="8">
        <f t="shared" si="0"/>
        <v>5.8499999999999996E-2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0.18184999999999998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IF(Tabla239[[#This Row],[CANTIDAD]]="",0%,Tabla239[[#This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600</v>
      </c>
      <c r="C5" s="9">
        <f>IF(Tabla239[[#This Row],[CANTIDAD]]="",0%,Tabla239[[#This Row],[CANTIDAD]]/10)</f>
        <v>60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138</v>
      </c>
      <c r="B6" s="9">
        <v>250</v>
      </c>
      <c r="C6" s="9">
        <f>IF(Tabla239[[#This Row],[CANTIDAD]]="",0%,Tabla239[[#This Row],[CANTIDAD]]/10)</f>
        <v>25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100</v>
      </c>
      <c r="C7" s="9">
        <f>IF(Tabla239[[#This Row],[CANTIDAD]]="",0%,Tabla239[[#This Row],[CANTIDAD]]/10)</f>
        <v>10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IF(Tabla239[[#This Row],[CANTIDAD]]="",0%,Tabla239[[#This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IF(Tabla239[[#This Row],[CANTIDAD]]="",0%,Tabla239[[#This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IF(Tabla239[[#This Row],[CANTIDAD]]="",0%,Tabla239[[#This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IF(Tabla239[[#This Row],[CANTIDAD]]="",0%,Tabla239[[#This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IF(Tabla239[[#This Row],[CANTIDAD]]="",0%,Tabla239[[#This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IF(Tabla239[[#This Row],[CANTIDAD]]="",0%,Tabla239[[#This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IF(Tabla239[[#This Row],[CANTIDAD]]="",0%,Tabla239[[#This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IF(Tabla239[[#This Row],[CANTIDAD]]="",0%,Tabla239[[#This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IF(Tabla239[[#This Row],[CANTIDAD]]="",0%,Tabla239[[#This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IF(Tabla239[[#This Row],[CANTIDAD]]="",0%,Tabla239[[#This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IF(Tabla239[[#This Row],[CANTIDAD]]="",0%,Tabla239[[#This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IF(Tabla239[[#This Row],[CANTIDAD]]="",0%,Tabla239[[#This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IF(Tabla239[[#This Row],[CANTIDAD]]="",0%,Tabla239[[#This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IF(Tabla239[[#This Row],[CANTIDAD]]="",0%,Tabla239[[#This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731" priority="30">
      <formula>LEN(TRIM(D2))=0</formula>
    </cfRule>
  </conditionalFormatting>
  <conditionalFormatting sqref="D4:W21 D2:W2">
    <cfRule type="cellIs" dxfId="1730" priority="29" operator="equal">
      <formula>0</formula>
    </cfRule>
  </conditionalFormatting>
  <conditionalFormatting sqref="C4:C21">
    <cfRule type="cellIs" dxfId="1729" priority="27" operator="equal">
      <formula>0</formula>
    </cfRule>
    <cfRule type="containsBlanks" dxfId="1728" priority="28">
      <formula>LEN(TRIM(C4))=0</formula>
    </cfRule>
  </conditionalFormatting>
  <conditionalFormatting sqref="D1:W1">
    <cfRule type="containsBlanks" dxfId="1727" priority="26">
      <formula>LEN(TRIM(D1))=0</formula>
    </cfRule>
  </conditionalFormatting>
  <conditionalFormatting sqref="C1">
    <cfRule type="containsBlanks" dxfId="1726" priority="25">
      <formula>LEN(TRIM(C1))=0</formula>
    </cfRule>
  </conditionalFormatting>
  <conditionalFormatting sqref="C2">
    <cfRule type="containsBlanks" dxfId="1725" priority="24">
      <formula>LEN(TRIM(C2))=0</formula>
    </cfRule>
  </conditionalFormatting>
  <conditionalFormatting sqref="D3:W3">
    <cfRule type="containsBlanks" dxfId="1724" priority="23">
      <formula>LEN(TRIM(D3))=0</formula>
    </cfRule>
  </conditionalFormatting>
  <conditionalFormatting sqref="C3">
    <cfRule type="containsBlanks" dxfId="1723" priority="22">
      <formula>LEN(TRIM(C3))=0</formula>
    </cfRule>
  </conditionalFormatting>
  <conditionalFormatting sqref="A13:W21 C1:W9 B10:W12">
    <cfRule type="cellIs" dxfId="1722" priority="20" operator="equal">
      <formula>0</formula>
    </cfRule>
    <cfRule type="containsBlanks" dxfId="1721" priority="21">
      <formula>LEN(TRIM(A1))=0</formula>
    </cfRule>
  </conditionalFormatting>
  <conditionalFormatting sqref="B9">
    <cfRule type="cellIs" dxfId="1720" priority="18" operator="equal">
      <formula>0</formula>
    </cfRule>
    <cfRule type="containsBlanks" dxfId="1719" priority="19">
      <formula>LEN(TRIM(B9))=0</formula>
    </cfRule>
  </conditionalFormatting>
  <conditionalFormatting sqref="A1:B1">
    <cfRule type="containsBlanks" dxfId="1718" priority="17">
      <formula>LEN(TRIM(A1))=0</formula>
    </cfRule>
  </conditionalFormatting>
  <conditionalFormatting sqref="A1:B1">
    <cfRule type="cellIs" dxfId="1717" priority="15" operator="equal">
      <formula>0</formula>
    </cfRule>
    <cfRule type="containsBlanks" dxfId="1716" priority="16">
      <formula>LEN(TRIM(A1))=0</formula>
    </cfRule>
  </conditionalFormatting>
  <conditionalFormatting sqref="B7:B8">
    <cfRule type="cellIs" dxfId="1715" priority="13" operator="equal">
      <formula>0</formula>
    </cfRule>
    <cfRule type="containsBlanks" dxfId="1714" priority="14">
      <formula>LEN(TRIM(B7))=0</formula>
    </cfRule>
  </conditionalFormatting>
  <conditionalFormatting sqref="A10:A12">
    <cfRule type="cellIs" dxfId="1713" priority="11" operator="equal">
      <formula>0</formula>
    </cfRule>
    <cfRule type="containsBlanks" dxfId="1712" priority="12">
      <formula>LEN(TRIM(A10))=0</formula>
    </cfRule>
  </conditionalFormatting>
  <conditionalFormatting sqref="A9">
    <cfRule type="cellIs" dxfId="1711" priority="9" operator="equal">
      <formula>0</formula>
    </cfRule>
    <cfRule type="containsBlanks" dxfId="1710" priority="10">
      <formula>LEN(TRIM(A9))=0</formula>
    </cfRule>
  </conditionalFormatting>
  <conditionalFormatting sqref="A8">
    <cfRule type="cellIs" dxfId="1709" priority="7" operator="equal">
      <formula>0</formula>
    </cfRule>
    <cfRule type="containsBlanks" dxfId="1708" priority="8">
      <formula>LEN(TRIM(A8))=0</formula>
    </cfRule>
  </conditionalFormatting>
  <conditionalFormatting sqref="A7">
    <cfRule type="cellIs" dxfId="1707" priority="5" operator="equal">
      <formula>0</formula>
    </cfRule>
    <cfRule type="containsBlanks" dxfId="1706" priority="6">
      <formula>LEN(TRIM(A7))=0</formula>
    </cfRule>
  </conditionalFormatting>
  <conditionalFormatting sqref="A2:B2">
    <cfRule type="containsBlanks" dxfId="1705" priority="4">
      <formula>LEN(TRIM(A2))=0</formula>
    </cfRule>
  </conditionalFormatting>
  <conditionalFormatting sqref="A3:B3">
    <cfRule type="containsBlanks" dxfId="1704" priority="3">
      <formula>LEN(TRIM(A3))=0</formula>
    </cfRule>
  </conditionalFormatting>
  <conditionalFormatting sqref="A2:B6">
    <cfRule type="cellIs" dxfId="1703" priority="1" operator="equal">
      <formula>0</formula>
    </cfRule>
    <cfRule type="containsBlanks" dxfId="1702" priority="2">
      <formula>LEN(TRIM(A2))=0</formula>
    </cfRule>
  </conditionalFormatting>
  <dataValidations count="1">
    <dataValidation type="list" allowBlank="1" showInputMessage="1" showErrorMessage="1" sqref="B9:B21 A4:A21" xr:uid="{7B2FCF65-917D-4525-9556-5D7EA9A45831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D3F9C-83F4-42BB-A070-ED2B17EE56EE}">
  <sheetPr codeName="Hoja40">
    <tabColor rgb="FFC00000"/>
  </sheetPr>
  <dimension ref="A1:W25"/>
  <sheetViews>
    <sheetView workbookViewId="0">
      <selection activeCell="A3" sqref="A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176</v>
      </c>
      <c r="B2" s="7" t="s">
        <v>80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1.44E-2</v>
      </c>
      <c r="L2" s="8">
        <f t="shared" si="0"/>
        <v>0.19120000000000001</v>
      </c>
      <c r="M2" s="8">
        <f t="shared" si="0"/>
        <v>3.6499999999999998E-2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0.34139999999999998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IF(Tabla240[[#This Row],[CANTIDAD]]="",0%,Tabla240[[#This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350</v>
      </c>
      <c r="C5" s="9">
        <f>IF(Tabla240[[#This Row],[CANTIDAD]]="",0%,Tabla240[[#This Row],[CANTIDAD]]/10)</f>
        <v>35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81</v>
      </c>
      <c r="B6" s="9">
        <v>600</v>
      </c>
      <c r="C6" s="9">
        <f>IF(Tabla240[[#This Row],[CANTIDAD]]="",0%,Tabla240[[#This Row],[CANTIDAD]]/10)</f>
        <v>60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IF(Tabla240[[#This Row],[CANTIDAD]]="",0%,Tabla240[[#This Row],[CANTIDAD]]/10)</f>
        <v>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IF(Tabla240[[#This Row],[CANTIDAD]]="",0%,Tabla240[[#This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IF(Tabla240[[#This Row],[CANTIDAD]]="",0%,Tabla240[[#This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IF(Tabla240[[#This Row],[CANTIDAD]]="",0%,Tabla240[[#This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IF(Tabla240[[#This Row],[CANTIDAD]]="",0%,Tabla240[[#This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IF(Tabla240[[#This Row],[CANTIDAD]]="",0%,Tabla240[[#This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IF(Tabla240[[#This Row],[CANTIDAD]]="",0%,Tabla240[[#This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IF(Tabla240[[#This Row],[CANTIDAD]]="",0%,Tabla240[[#This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IF(Tabla240[[#This Row],[CANTIDAD]]="",0%,Tabla240[[#This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IF(Tabla240[[#This Row],[CANTIDAD]]="",0%,Tabla240[[#This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IF(Tabla240[[#This Row],[CANTIDAD]]="",0%,Tabla240[[#This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IF(Tabla240[[#This Row],[CANTIDAD]]="",0%,Tabla240[[#This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IF(Tabla240[[#This Row],[CANTIDAD]]="",0%,Tabla240[[#This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IF(Tabla240[[#This Row],[CANTIDAD]]="",0%,Tabla240[[#This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IF(Tabla240[[#This Row],[CANTIDAD]]="",0%,Tabla240[[#This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701" priority="32">
      <formula>LEN(TRIM(D2))=0</formula>
    </cfRule>
  </conditionalFormatting>
  <conditionalFormatting sqref="D4:W21 D2:W2">
    <cfRule type="cellIs" dxfId="1700" priority="31" operator="equal">
      <formula>0</formula>
    </cfRule>
  </conditionalFormatting>
  <conditionalFormatting sqref="C4:C21">
    <cfRule type="cellIs" dxfId="1699" priority="29" operator="equal">
      <formula>0</formula>
    </cfRule>
    <cfRule type="containsBlanks" dxfId="1698" priority="30">
      <formula>LEN(TRIM(C4))=0</formula>
    </cfRule>
  </conditionalFormatting>
  <conditionalFormatting sqref="D1:W1">
    <cfRule type="containsBlanks" dxfId="1697" priority="28">
      <formula>LEN(TRIM(D1))=0</formula>
    </cfRule>
  </conditionalFormatting>
  <conditionalFormatting sqref="C1">
    <cfRule type="containsBlanks" dxfId="1696" priority="27">
      <formula>LEN(TRIM(C1))=0</formula>
    </cfRule>
  </conditionalFormatting>
  <conditionalFormatting sqref="C2">
    <cfRule type="containsBlanks" dxfId="1695" priority="26">
      <formula>LEN(TRIM(C2))=0</formula>
    </cfRule>
  </conditionalFormatting>
  <conditionalFormatting sqref="D3:W3">
    <cfRule type="containsBlanks" dxfId="1694" priority="25">
      <formula>LEN(TRIM(D3))=0</formula>
    </cfRule>
  </conditionalFormatting>
  <conditionalFormatting sqref="C3">
    <cfRule type="containsBlanks" dxfId="1693" priority="24">
      <formula>LEN(TRIM(C3))=0</formula>
    </cfRule>
  </conditionalFormatting>
  <conditionalFormatting sqref="A13:W21 C1:W9 B10:W12">
    <cfRule type="cellIs" dxfId="1692" priority="22" operator="equal">
      <formula>0</formula>
    </cfRule>
    <cfRule type="containsBlanks" dxfId="1691" priority="23">
      <formula>LEN(TRIM(A1))=0</formula>
    </cfRule>
  </conditionalFormatting>
  <conditionalFormatting sqref="B9">
    <cfRule type="cellIs" dxfId="1690" priority="20" operator="equal">
      <formula>0</formula>
    </cfRule>
    <cfRule type="containsBlanks" dxfId="1689" priority="21">
      <formula>LEN(TRIM(B9))=0</formula>
    </cfRule>
  </conditionalFormatting>
  <conditionalFormatting sqref="A1:B1">
    <cfRule type="containsBlanks" dxfId="1688" priority="19">
      <formula>LEN(TRIM(A1))=0</formula>
    </cfRule>
  </conditionalFormatting>
  <conditionalFormatting sqref="A1:B1">
    <cfRule type="cellIs" dxfId="1687" priority="17" operator="equal">
      <formula>0</formula>
    </cfRule>
    <cfRule type="containsBlanks" dxfId="1686" priority="18">
      <formula>LEN(TRIM(A1))=0</formula>
    </cfRule>
  </conditionalFormatting>
  <conditionalFormatting sqref="B7:B8">
    <cfRule type="cellIs" dxfId="1685" priority="15" operator="equal">
      <formula>0</formula>
    </cfRule>
    <cfRule type="containsBlanks" dxfId="1684" priority="16">
      <formula>LEN(TRIM(B7))=0</formula>
    </cfRule>
  </conditionalFormatting>
  <conditionalFormatting sqref="A10:A12">
    <cfRule type="cellIs" dxfId="1683" priority="13" operator="equal">
      <formula>0</formula>
    </cfRule>
    <cfRule type="containsBlanks" dxfId="1682" priority="14">
      <formula>LEN(TRIM(A10))=0</formula>
    </cfRule>
  </conditionalFormatting>
  <conditionalFormatting sqref="A9">
    <cfRule type="cellIs" dxfId="1681" priority="11" operator="equal">
      <formula>0</formula>
    </cfRule>
    <cfRule type="containsBlanks" dxfId="1680" priority="12">
      <formula>LEN(TRIM(A9))=0</formula>
    </cfRule>
  </conditionalFormatting>
  <conditionalFormatting sqref="A8">
    <cfRule type="cellIs" dxfId="1679" priority="9" operator="equal">
      <formula>0</formula>
    </cfRule>
    <cfRule type="containsBlanks" dxfId="1678" priority="10">
      <formula>LEN(TRIM(A8))=0</formula>
    </cfRule>
  </conditionalFormatting>
  <conditionalFormatting sqref="A7">
    <cfRule type="cellIs" dxfId="1677" priority="7" operator="equal">
      <formula>0</formula>
    </cfRule>
    <cfRule type="containsBlanks" dxfId="1676" priority="8">
      <formula>LEN(TRIM(A7))=0</formula>
    </cfRule>
  </conditionalFormatting>
  <conditionalFormatting sqref="A2:B2">
    <cfRule type="containsBlanks" dxfId="1675" priority="6">
      <formula>LEN(TRIM(A2))=0</formula>
    </cfRule>
  </conditionalFormatting>
  <conditionalFormatting sqref="A3:B3">
    <cfRule type="containsBlanks" dxfId="1674" priority="5">
      <formula>LEN(TRIM(A3))=0</formula>
    </cfRule>
  </conditionalFormatting>
  <conditionalFormatting sqref="A2:B3">
    <cfRule type="cellIs" dxfId="1673" priority="3" operator="equal">
      <formula>0</formula>
    </cfRule>
    <cfRule type="containsBlanks" dxfId="1672" priority="4">
      <formula>LEN(TRIM(A2))=0</formula>
    </cfRule>
  </conditionalFormatting>
  <conditionalFormatting sqref="A4:B6">
    <cfRule type="cellIs" dxfId="1671" priority="1" operator="equal">
      <formula>0</formula>
    </cfRule>
    <cfRule type="containsBlanks" dxfId="1670" priority="2">
      <formula>LEN(TRIM(A4))=0</formula>
    </cfRule>
  </conditionalFormatting>
  <dataValidations count="1">
    <dataValidation type="list" allowBlank="1" showInputMessage="1" showErrorMessage="1" sqref="B9:B21 A4:A21" xr:uid="{FEA62229-A7A5-4A72-B23F-AF86F294A65A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7B685-6B48-47F7-8544-B76B59F53457}">
  <sheetPr codeName="Hoja41">
    <tabColor rgb="FFC00000"/>
  </sheetPr>
  <dimension ref="A1:W25"/>
  <sheetViews>
    <sheetView workbookViewId="0">
      <selection activeCell="A3" sqref="A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177</v>
      </c>
      <c r="B2" s="7" t="s">
        <v>80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1.44E-2</v>
      </c>
      <c r="L2" s="8">
        <f t="shared" si="0"/>
        <v>0.19120000000000001</v>
      </c>
      <c r="M2" s="8">
        <f t="shared" si="0"/>
        <v>3.6499999999999998E-2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0.34139999999999998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IF(Tabla241[[#This Row],[CANTIDAD]]="",0%,Tabla241[[#This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350</v>
      </c>
      <c r="C5" s="9">
        <f>IF(Tabla241[[#This Row],[CANTIDAD]]="",0%,Tabla241[[#This Row],[CANTIDAD]]/10)</f>
        <v>35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81</v>
      </c>
      <c r="B6" s="9">
        <v>600</v>
      </c>
      <c r="C6" s="9">
        <f>IF(Tabla241[[#This Row],[CANTIDAD]]="",0%,Tabla241[[#This Row],[CANTIDAD]]/10)</f>
        <v>60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IF(Tabla241[[#This Row],[CANTIDAD]]="",0%,Tabla241[[#This Row],[CANTIDAD]]/10)</f>
        <v>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IF(Tabla241[[#This Row],[CANTIDAD]]="",0%,Tabla241[[#This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IF(Tabla241[[#This Row],[CANTIDAD]]="",0%,Tabla241[[#This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IF(Tabla241[[#This Row],[CANTIDAD]]="",0%,Tabla241[[#This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IF(Tabla241[[#This Row],[CANTIDAD]]="",0%,Tabla241[[#This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IF(Tabla241[[#This Row],[CANTIDAD]]="",0%,Tabla241[[#This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IF(Tabla241[[#This Row],[CANTIDAD]]="",0%,Tabla241[[#This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IF(Tabla241[[#This Row],[CANTIDAD]]="",0%,Tabla241[[#This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IF(Tabla241[[#This Row],[CANTIDAD]]="",0%,Tabla241[[#This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IF(Tabla241[[#This Row],[CANTIDAD]]="",0%,Tabla241[[#This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IF(Tabla241[[#This Row],[CANTIDAD]]="",0%,Tabla241[[#This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IF(Tabla241[[#This Row],[CANTIDAD]]="",0%,Tabla241[[#This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IF(Tabla241[[#This Row],[CANTIDAD]]="",0%,Tabla241[[#This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IF(Tabla241[[#This Row],[CANTIDAD]]="",0%,Tabla241[[#This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IF(Tabla241[[#This Row],[CANTIDAD]]="",0%,Tabla241[[#This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669" priority="32">
      <formula>LEN(TRIM(D2))=0</formula>
    </cfRule>
  </conditionalFormatting>
  <conditionalFormatting sqref="D4:W21 D2:W2">
    <cfRule type="cellIs" dxfId="1668" priority="31" operator="equal">
      <formula>0</formula>
    </cfRule>
  </conditionalFormatting>
  <conditionalFormatting sqref="C4:C21">
    <cfRule type="cellIs" dxfId="1667" priority="29" operator="equal">
      <formula>0</formula>
    </cfRule>
    <cfRule type="containsBlanks" dxfId="1666" priority="30">
      <formula>LEN(TRIM(C4))=0</formula>
    </cfRule>
  </conditionalFormatting>
  <conditionalFormatting sqref="D1:W1">
    <cfRule type="containsBlanks" dxfId="1665" priority="28">
      <formula>LEN(TRIM(D1))=0</formula>
    </cfRule>
  </conditionalFormatting>
  <conditionalFormatting sqref="C1">
    <cfRule type="containsBlanks" dxfId="1664" priority="27">
      <formula>LEN(TRIM(C1))=0</formula>
    </cfRule>
  </conditionalFormatting>
  <conditionalFormatting sqref="C2">
    <cfRule type="containsBlanks" dxfId="1663" priority="26">
      <formula>LEN(TRIM(C2))=0</formula>
    </cfRule>
  </conditionalFormatting>
  <conditionalFormatting sqref="D3:W3">
    <cfRule type="containsBlanks" dxfId="1662" priority="25">
      <formula>LEN(TRIM(D3))=0</formula>
    </cfRule>
  </conditionalFormatting>
  <conditionalFormatting sqref="C3">
    <cfRule type="containsBlanks" dxfId="1661" priority="24">
      <formula>LEN(TRIM(C3))=0</formula>
    </cfRule>
  </conditionalFormatting>
  <conditionalFormatting sqref="A13:W21 C1:W9 B10:W12">
    <cfRule type="cellIs" dxfId="1660" priority="22" operator="equal">
      <formula>0</formula>
    </cfRule>
    <cfRule type="containsBlanks" dxfId="1659" priority="23">
      <formula>LEN(TRIM(A1))=0</formula>
    </cfRule>
  </conditionalFormatting>
  <conditionalFormatting sqref="B9">
    <cfRule type="cellIs" dxfId="1658" priority="20" operator="equal">
      <formula>0</formula>
    </cfRule>
    <cfRule type="containsBlanks" dxfId="1657" priority="21">
      <formula>LEN(TRIM(B9))=0</formula>
    </cfRule>
  </conditionalFormatting>
  <conditionalFormatting sqref="A1:B1">
    <cfRule type="containsBlanks" dxfId="1656" priority="19">
      <formula>LEN(TRIM(A1))=0</formula>
    </cfRule>
  </conditionalFormatting>
  <conditionalFormatting sqref="A1:B1">
    <cfRule type="cellIs" dxfId="1655" priority="17" operator="equal">
      <formula>0</formula>
    </cfRule>
    <cfRule type="containsBlanks" dxfId="1654" priority="18">
      <formula>LEN(TRIM(A1))=0</formula>
    </cfRule>
  </conditionalFormatting>
  <conditionalFormatting sqref="B7:B8">
    <cfRule type="cellIs" dxfId="1653" priority="15" operator="equal">
      <formula>0</formula>
    </cfRule>
    <cfRule type="containsBlanks" dxfId="1652" priority="16">
      <formula>LEN(TRIM(B7))=0</formula>
    </cfRule>
  </conditionalFormatting>
  <conditionalFormatting sqref="A10:A12">
    <cfRule type="cellIs" dxfId="1651" priority="13" operator="equal">
      <formula>0</formula>
    </cfRule>
    <cfRule type="containsBlanks" dxfId="1650" priority="14">
      <formula>LEN(TRIM(A10))=0</formula>
    </cfRule>
  </conditionalFormatting>
  <conditionalFormatting sqref="A9">
    <cfRule type="cellIs" dxfId="1649" priority="11" operator="equal">
      <formula>0</formula>
    </cfRule>
    <cfRule type="containsBlanks" dxfId="1648" priority="12">
      <formula>LEN(TRIM(A9))=0</formula>
    </cfRule>
  </conditionalFormatting>
  <conditionalFormatting sqref="A8">
    <cfRule type="cellIs" dxfId="1647" priority="9" operator="equal">
      <formula>0</formula>
    </cfRule>
    <cfRule type="containsBlanks" dxfId="1646" priority="10">
      <formula>LEN(TRIM(A8))=0</formula>
    </cfRule>
  </conditionalFormatting>
  <conditionalFormatting sqref="A7">
    <cfRule type="cellIs" dxfId="1645" priority="7" operator="equal">
      <formula>0</formula>
    </cfRule>
    <cfRule type="containsBlanks" dxfId="1644" priority="8">
      <formula>LEN(TRIM(A7))=0</formula>
    </cfRule>
  </conditionalFormatting>
  <conditionalFormatting sqref="A2:B2">
    <cfRule type="containsBlanks" dxfId="1643" priority="6">
      <formula>LEN(TRIM(A2))=0</formula>
    </cfRule>
  </conditionalFormatting>
  <conditionalFormatting sqref="A3:B3">
    <cfRule type="containsBlanks" dxfId="1642" priority="5">
      <formula>LEN(TRIM(A3))=0</formula>
    </cfRule>
  </conditionalFormatting>
  <conditionalFormatting sqref="A2:B3">
    <cfRule type="cellIs" dxfId="1641" priority="3" operator="equal">
      <formula>0</formula>
    </cfRule>
    <cfRule type="containsBlanks" dxfId="1640" priority="4">
      <formula>LEN(TRIM(A2))=0</formula>
    </cfRule>
  </conditionalFormatting>
  <conditionalFormatting sqref="A4:B6">
    <cfRule type="cellIs" dxfId="1639" priority="1" operator="equal">
      <formula>0</formula>
    </cfRule>
    <cfRule type="containsBlanks" dxfId="1638" priority="2">
      <formula>LEN(TRIM(A4))=0</formula>
    </cfRule>
  </conditionalFormatting>
  <dataValidations count="1">
    <dataValidation type="list" allowBlank="1" showInputMessage="1" showErrorMessage="1" sqref="B9:B21 A4:A21" xr:uid="{41E95374-6F7B-433E-9A14-46649D9A073C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ECB12-EA9F-40D8-81E9-437FC94E759A}">
  <sheetPr codeName="Hoja42">
    <tabColor rgb="FFC00000"/>
  </sheetPr>
  <dimension ref="A1:W25"/>
  <sheetViews>
    <sheetView workbookViewId="0">
      <selection activeCell="C3" sqref="C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179</v>
      </c>
      <c r="B2" s="7" t="s">
        <v>34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0.183</v>
      </c>
      <c r="M2" s="8">
        <f t="shared" si="0"/>
        <v>0.18299999999999997</v>
      </c>
      <c r="N2" s="8">
        <f t="shared" si="0"/>
        <v>3.95E-2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0.15839999999999999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150</v>
      </c>
      <c r="C4" s="9">
        <f>IF(Tabla242[[#This Row],[CANTIDAD]]="",0%,Tabla242[[#This Row],[CANTIDAD]]/10)</f>
        <v>15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100</v>
      </c>
      <c r="C5" s="9">
        <f>IF(Tabla242[[#This Row],[CANTIDAD]]="",0%,Tabla242[[#This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41</v>
      </c>
      <c r="B6" s="9">
        <v>100</v>
      </c>
      <c r="C6" s="9">
        <f>IF(Tabla242[[#This Row],[CANTIDAD]]="",0%,Tabla242[[#This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0.34</v>
      </c>
      <c r="M6" s="10" cm="1">
        <f t="array" ref="M6">IF($A6="",0%,(_xlfn.XLOOKUP($A6,Tabla1[[#All],[ID]],Tabla1[[#All],[MgO]])))</f>
        <v>0.14000000000000001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400</v>
      </c>
      <c r="C7" s="9">
        <f>IF(Tabla242[[#This Row],[CANTIDAD]]="",0%,Tabla242[[#This Row],[CANTIDAD]]/10)</f>
        <v>40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43</v>
      </c>
      <c r="B8" s="9">
        <v>250</v>
      </c>
      <c r="C8" s="9">
        <f>IF(Tabla242[[#This Row],[CANTIDAD]]="",0%,Tabla242[[#This Row],[CANTIDAD]]/10)</f>
        <v>25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0.44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IF(Tabla242[[#This Row],[CANTIDAD]]="",0%,Tabla242[[#This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IF(Tabla242[[#This Row],[CANTIDAD]]="",0%,Tabla242[[#This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IF(Tabla242[[#This Row],[CANTIDAD]]="",0%,Tabla242[[#This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IF(Tabla242[[#This Row],[CANTIDAD]]="",0%,Tabla242[[#This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IF(Tabla242[[#This Row],[CANTIDAD]]="",0%,Tabla242[[#This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IF(Tabla242[[#This Row],[CANTIDAD]]="",0%,Tabla242[[#This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IF(Tabla242[[#This Row],[CANTIDAD]]="",0%,Tabla242[[#This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IF(Tabla242[[#This Row],[CANTIDAD]]="",0%,Tabla242[[#This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IF(Tabla242[[#This Row],[CANTIDAD]]="",0%,Tabla242[[#This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IF(Tabla242[[#This Row],[CANTIDAD]]="",0%,Tabla242[[#This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IF(Tabla242[[#This Row],[CANTIDAD]]="",0%,Tabla242[[#This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IF(Tabla242[[#This Row],[CANTIDAD]]="",0%,Tabla242[[#This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IF(Tabla242[[#This Row],[CANTIDAD]]="",0%,Tabla242[[#This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637" priority="26">
      <formula>LEN(TRIM(D2))=0</formula>
    </cfRule>
  </conditionalFormatting>
  <conditionalFormatting sqref="D4:W21 D2:W2">
    <cfRule type="cellIs" dxfId="1636" priority="25" operator="equal">
      <formula>0</formula>
    </cfRule>
  </conditionalFormatting>
  <conditionalFormatting sqref="C4:C21">
    <cfRule type="cellIs" dxfId="1635" priority="23" operator="equal">
      <formula>0</formula>
    </cfRule>
    <cfRule type="containsBlanks" dxfId="1634" priority="24">
      <formula>LEN(TRIM(C4))=0</formula>
    </cfRule>
  </conditionalFormatting>
  <conditionalFormatting sqref="D1:W1">
    <cfRule type="containsBlanks" dxfId="1633" priority="22">
      <formula>LEN(TRIM(D1))=0</formula>
    </cfRule>
  </conditionalFormatting>
  <conditionalFormatting sqref="C1">
    <cfRule type="containsBlanks" dxfId="1632" priority="21">
      <formula>LEN(TRIM(C1))=0</formula>
    </cfRule>
  </conditionalFormatting>
  <conditionalFormatting sqref="C2">
    <cfRule type="containsBlanks" dxfId="1631" priority="20">
      <formula>LEN(TRIM(C2))=0</formula>
    </cfRule>
  </conditionalFormatting>
  <conditionalFormatting sqref="D3:W3">
    <cfRule type="containsBlanks" dxfId="1630" priority="19">
      <formula>LEN(TRIM(D3))=0</formula>
    </cfRule>
  </conditionalFormatting>
  <conditionalFormatting sqref="C3">
    <cfRule type="containsBlanks" dxfId="1629" priority="18">
      <formula>LEN(TRIM(C3))=0</formula>
    </cfRule>
  </conditionalFormatting>
  <conditionalFormatting sqref="A13:W21 C1:W9 B10:W12">
    <cfRule type="cellIs" dxfId="1628" priority="16" operator="equal">
      <formula>0</formula>
    </cfRule>
    <cfRule type="containsBlanks" dxfId="1627" priority="17">
      <formula>LEN(TRIM(A1))=0</formula>
    </cfRule>
  </conditionalFormatting>
  <conditionalFormatting sqref="B9">
    <cfRule type="cellIs" dxfId="1626" priority="14" operator="equal">
      <formula>0</formula>
    </cfRule>
    <cfRule type="containsBlanks" dxfId="1625" priority="15">
      <formula>LEN(TRIM(B9))=0</formula>
    </cfRule>
  </conditionalFormatting>
  <conditionalFormatting sqref="A1:B1">
    <cfRule type="containsBlanks" dxfId="1624" priority="13">
      <formula>LEN(TRIM(A1))=0</formula>
    </cfRule>
  </conditionalFormatting>
  <conditionalFormatting sqref="A1:B1">
    <cfRule type="cellIs" dxfId="1623" priority="11" operator="equal">
      <formula>0</formula>
    </cfRule>
    <cfRule type="containsBlanks" dxfId="1622" priority="12">
      <formula>LEN(TRIM(A1))=0</formula>
    </cfRule>
  </conditionalFormatting>
  <conditionalFormatting sqref="A10:A12">
    <cfRule type="cellIs" dxfId="1621" priority="9" operator="equal">
      <formula>0</formula>
    </cfRule>
    <cfRule type="containsBlanks" dxfId="1620" priority="10">
      <formula>LEN(TRIM(A10))=0</formula>
    </cfRule>
  </conditionalFormatting>
  <conditionalFormatting sqref="A9">
    <cfRule type="cellIs" dxfId="1619" priority="7" operator="equal">
      <formula>0</formula>
    </cfRule>
    <cfRule type="containsBlanks" dxfId="1618" priority="8">
      <formula>LEN(TRIM(A9))=0</formula>
    </cfRule>
  </conditionalFormatting>
  <conditionalFormatting sqref="A2:B2">
    <cfRule type="containsBlanks" dxfId="1617" priority="6">
      <formula>LEN(TRIM(A2))=0</formula>
    </cfRule>
  </conditionalFormatting>
  <conditionalFormatting sqref="A3:B3">
    <cfRule type="containsBlanks" dxfId="1616" priority="5">
      <formula>LEN(TRIM(A3))=0</formula>
    </cfRule>
  </conditionalFormatting>
  <conditionalFormatting sqref="A2:B3">
    <cfRule type="cellIs" dxfId="1615" priority="3" operator="equal">
      <formula>0</formula>
    </cfRule>
    <cfRule type="containsBlanks" dxfId="1614" priority="4">
      <formula>LEN(TRIM(A2))=0</formula>
    </cfRule>
  </conditionalFormatting>
  <conditionalFormatting sqref="A4:B8">
    <cfRule type="cellIs" dxfId="1613" priority="1" operator="equal">
      <formula>0</formula>
    </cfRule>
    <cfRule type="containsBlanks" dxfId="1612" priority="2">
      <formula>LEN(TRIM(A4))=0</formula>
    </cfRule>
  </conditionalFormatting>
  <dataValidations count="1">
    <dataValidation type="list" allowBlank="1" showInputMessage="1" showErrorMessage="1" sqref="B9:B21 A4:A21" xr:uid="{D707B90B-7C84-4920-BE86-A96E9BCD8DC5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A4DEF-5C81-4164-A2D5-0273F7005F92}">
  <sheetPr codeName="Hoja43">
    <tabColor rgb="FFC00000"/>
  </sheetPr>
  <dimension ref="A1:W25"/>
  <sheetViews>
    <sheetView workbookViewId="0">
      <selection activeCell="F40" sqref="F40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181</v>
      </c>
      <c r="B2" s="7" t="s">
        <v>182</v>
      </c>
      <c r="C2" s="7">
        <v>3050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0.24675</v>
      </c>
      <c r="F2" s="8">
        <f t="shared" si="0"/>
        <v>3.7450000000000004E-2</v>
      </c>
      <c r="G2" s="8">
        <f t="shared" si="0"/>
        <v>0</v>
      </c>
      <c r="H2" s="8">
        <f t="shared" si="0"/>
        <v>0</v>
      </c>
      <c r="I2" s="8">
        <f t="shared" si="0"/>
        <v>0.20929999999999999</v>
      </c>
      <c r="J2" s="8">
        <f t="shared" si="0"/>
        <v>3.5000000000000003E-2</v>
      </c>
      <c r="K2" s="8">
        <f t="shared" si="0"/>
        <v>0.13500000000000001</v>
      </c>
      <c r="L2" s="8">
        <f t="shared" si="0"/>
        <v>5.0400000000000002E-3</v>
      </c>
      <c r="M2" s="8">
        <f t="shared" si="0"/>
        <v>5.0400000000000002E-3</v>
      </c>
      <c r="N2" s="8">
        <f t="shared" si="0"/>
        <v>3.5920000000000001E-2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3.9199999999999999E-3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89</v>
      </c>
      <c r="B4" s="9">
        <v>455</v>
      </c>
      <c r="C4" s="9">
        <f>IF(Tabla243[[#This Row],[CANTIDAD]]="",0%,Tabla243[[#This Row],[CANTIDAD]]/10)</f>
        <v>45.5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183</v>
      </c>
      <c r="B5" s="9">
        <v>145</v>
      </c>
      <c r="C5" s="9">
        <f>IF(Tabla243[[#This Row],[CANTIDAD]]="",0%,Tabla243[[#This Row],[CANTIDAD]]/10)</f>
        <v>14.5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0.21</v>
      </c>
      <c r="F5" s="10" cm="1">
        <f t="array" ref="F5">IF($A5="",0%,(_xlfn.XLOOKUP($A5,Tabla1[[#All],[ID]],Tabla1[[#All],[N-NH4]])))</f>
        <v>0.21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0.24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90</v>
      </c>
      <c r="B6" s="9">
        <v>28</v>
      </c>
      <c r="C6" s="9">
        <f>IF(Tabla243[[#This Row],[CANTIDAD]]="",0%,Tabla243[[#This Row],[CANTIDAD]]/10)</f>
        <v>2.8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0.18</v>
      </c>
      <c r="M6" s="10" cm="1">
        <f t="array" ref="M6">IF($A6="",0%,(_xlfn.XLOOKUP($A6,Tabla1[[#All],[ID]],Tabla1[[#All],[MgO]])))</f>
        <v>0.18</v>
      </c>
      <c r="N6" s="10" cm="1">
        <f t="array" ref="N6">IF($A6="",0%,(_xlfn.XLOOKUP($A6,Tabla1[[#All],[ID]],Tabla1[[#All],[S]])))</f>
        <v>0.04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0.14000000000000001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95</v>
      </c>
      <c r="B7" s="9">
        <v>70</v>
      </c>
      <c r="C7" s="9">
        <f>IF(Tabla243[[#This Row],[CANTIDAD]]="",0%,Tabla243[[#This Row],[CANTIDAD]]/10)</f>
        <v>7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0.1</v>
      </c>
      <c r="F7" s="10" cm="1">
        <f t="array" ref="F7">IF($A7="",0%,(_xlfn.XLOOKUP($A7,Tabla1[[#All],[ID]],Tabla1[[#All],[N-NH4]])))</f>
        <v>0.1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0.5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92</v>
      </c>
      <c r="B8" s="9">
        <v>225</v>
      </c>
      <c r="C8" s="9">
        <f>IF(Tabla243[[#This Row],[CANTIDAD]]="",0%,Tabla243[[#This Row],[CANTIDAD]]/10)</f>
        <v>22.5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0.6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186</v>
      </c>
      <c r="B9" s="9">
        <v>77</v>
      </c>
      <c r="C9" s="9">
        <f>IF(Tabla243[[#This Row],[CANTIDAD]]="",0%,Tabla243[[#This Row],[CANTIDAD]]/10)</f>
        <v>7.7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 t="s">
        <v>127</v>
      </c>
      <c r="B10" s="9">
        <v>3</v>
      </c>
      <c r="C10" s="9">
        <f>IF(Tabla243[[#This Row],[CANTIDAD]]="",0%,Tabla243[[#This Row],[CANTIDAD]]/10)</f>
        <v>0.3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IF(Tabla243[[#This Row],[CANTIDAD]]="",0%,Tabla243[[#This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IF(Tabla243[[#This Row],[CANTIDAD]]="",0%,Tabla243[[#This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IF(Tabla243[[#This Row],[CANTIDAD]]="",0%,Tabla243[[#This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IF(Tabla243[[#This Row],[CANTIDAD]]="",0%,Tabla243[[#This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IF(Tabla243[[#This Row],[CANTIDAD]]="",0%,Tabla243[[#This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IF(Tabla243[[#This Row],[CANTIDAD]]="",0%,Tabla243[[#This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IF(Tabla243[[#This Row],[CANTIDAD]]="",0%,Tabla243[[#This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IF(Tabla243[[#This Row],[CANTIDAD]]="",0%,Tabla243[[#This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IF(Tabla243[[#This Row],[CANTIDAD]]="",0%,Tabla243[[#This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IF(Tabla243[[#This Row],[CANTIDAD]]="",0%,Tabla243[[#This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IF(Tabla243[[#This Row],[CANTIDAD]]="",0%,Tabla243[[#This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611" priority="26">
      <formula>LEN(TRIM(D2))=0</formula>
    </cfRule>
  </conditionalFormatting>
  <conditionalFormatting sqref="D4:W21 D2:W2">
    <cfRule type="cellIs" dxfId="1610" priority="25" operator="equal">
      <formula>0</formula>
    </cfRule>
  </conditionalFormatting>
  <conditionalFormatting sqref="C4:C21">
    <cfRule type="cellIs" dxfId="1609" priority="23" operator="equal">
      <formula>0</formula>
    </cfRule>
    <cfRule type="containsBlanks" dxfId="1608" priority="24">
      <formula>LEN(TRIM(C4))=0</formula>
    </cfRule>
  </conditionalFormatting>
  <conditionalFormatting sqref="D1:W1">
    <cfRule type="containsBlanks" dxfId="1607" priority="22">
      <formula>LEN(TRIM(D1))=0</formula>
    </cfRule>
  </conditionalFormatting>
  <conditionalFormatting sqref="C1">
    <cfRule type="containsBlanks" dxfId="1606" priority="21">
      <formula>LEN(TRIM(C1))=0</formula>
    </cfRule>
  </conditionalFormatting>
  <conditionalFormatting sqref="C2">
    <cfRule type="containsBlanks" dxfId="1605" priority="20">
      <formula>LEN(TRIM(C2))=0</formula>
    </cfRule>
  </conditionalFormatting>
  <conditionalFormatting sqref="D3:W3">
    <cfRule type="containsBlanks" dxfId="1604" priority="19">
      <formula>LEN(TRIM(D3))=0</formula>
    </cfRule>
  </conditionalFormatting>
  <conditionalFormatting sqref="C3">
    <cfRule type="containsBlanks" dxfId="1603" priority="18">
      <formula>LEN(TRIM(C3))=0</formula>
    </cfRule>
  </conditionalFormatting>
  <conditionalFormatting sqref="A13:W21 C1:W9 B10:W12">
    <cfRule type="cellIs" dxfId="1602" priority="16" operator="equal">
      <formula>0</formula>
    </cfRule>
    <cfRule type="containsBlanks" dxfId="1601" priority="17">
      <formula>LEN(TRIM(A1))=0</formula>
    </cfRule>
  </conditionalFormatting>
  <conditionalFormatting sqref="B9">
    <cfRule type="cellIs" dxfId="1600" priority="14" operator="equal">
      <formula>0</formula>
    </cfRule>
    <cfRule type="containsBlanks" dxfId="1599" priority="15">
      <formula>LEN(TRIM(B9))=0</formula>
    </cfRule>
  </conditionalFormatting>
  <conditionalFormatting sqref="A1:B1">
    <cfRule type="containsBlanks" dxfId="1598" priority="13">
      <formula>LEN(TRIM(A1))=0</formula>
    </cfRule>
  </conditionalFormatting>
  <conditionalFormatting sqref="A1:B1">
    <cfRule type="cellIs" dxfId="1597" priority="11" operator="equal">
      <formula>0</formula>
    </cfRule>
    <cfRule type="containsBlanks" dxfId="1596" priority="12">
      <formula>LEN(TRIM(A1))=0</formula>
    </cfRule>
  </conditionalFormatting>
  <conditionalFormatting sqref="A10:A12">
    <cfRule type="cellIs" dxfId="1595" priority="9" operator="equal">
      <formula>0</formula>
    </cfRule>
    <cfRule type="containsBlanks" dxfId="1594" priority="10">
      <formula>LEN(TRIM(A10))=0</formula>
    </cfRule>
  </conditionalFormatting>
  <conditionalFormatting sqref="A9">
    <cfRule type="cellIs" dxfId="1593" priority="7" operator="equal">
      <formula>0</formula>
    </cfRule>
    <cfRule type="containsBlanks" dxfId="1592" priority="8">
      <formula>LEN(TRIM(A9))=0</formula>
    </cfRule>
  </conditionalFormatting>
  <conditionalFormatting sqref="A2:B2">
    <cfRule type="containsBlanks" dxfId="1591" priority="6">
      <formula>LEN(TRIM(A2))=0</formula>
    </cfRule>
  </conditionalFormatting>
  <conditionalFormatting sqref="A3:B3">
    <cfRule type="containsBlanks" dxfId="1590" priority="5">
      <formula>LEN(TRIM(A3))=0</formula>
    </cfRule>
  </conditionalFormatting>
  <conditionalFormatting sqref="A2:B3">
    <cfRule type="cellIs" dxfId="1589" priority="3" operator="equal">
      <formula>0</formula>
    </cfRule>
    <cfRule type="containsBlanks" dxfId="1588" priority="4">
      <formula>LEN(TRIM(A2))=0</formula>
    </cfRule>
  </conditionalFormatting>
  <conditionalFormatting sqref="A4:B8">
    <cfRule type="cellIs" dxfId="1587" priority="1" operator="equal">
      <formula>0</formula>
    </cfRule>
    <cfRule type="containsBlanks" dxfId="1586" priority="2">
      <formula>LEN(TRIM(A4))=0</formula>
    </cfRule>
  </conditionalFormatting>
  <dataValidations count="1">
    <dataValidation type="list" allowBlank="1" showInputMessage="1" showErrorMessage="1" sqref="B9:B21 A4:A21" xr:uid="{242D08C8-D4D6-42A9-9307-97347632C4F7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7E3A3-F9F1-41DF-AFC2-103AA48F31EF}">
  <sheetPr codeName="Hoja44">
    <tabColor rgb="FFC00000"/>
  </sheetPr>
  <dimension ref="A1:W25"/>
  <sheetViews>
    <sheetView workbookViewId="0">
      <selection activeCell="F40" sqref="F40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187</v>
      </c>
      <c r="B2" s="7" t="s">
        <v>188</v>
      </c>
      <c r="C2" s="7">
        <v>3050</v>
      </c>
      <c r="D2" s="8">
        <f t="shared" ref="D2:W2" si="0">($C4*D4+$C5*D5+$C6*D6+$C7*D7+$C8*D8+$C9*D9+$C10*D10+$C11*D11+$C12*D12+$C13*D13+$C14*D14+$C15*D15+$C16*D16+$C17*D17+$C18*D18+$C19*D19+$C20*D20+$C21*D21)/100</f>
        <v>4.0000000000000001E-3</v>
      </c>
      <c r="E2" s="8">
        <f t="shared" si="0"/>
        <v>0.19120000000000001</v>
      </c>
      <c r="F2" s="8">
        <f t="shared" si="0"/>
        <v>7.1999999999999998E-3</v>
      </c>
      <c r="G2" s="8">
        <f t="shared" si="0"/>
        <v>0</v>
      </c>
      <c r="H2" s="8">
        <f t="shared" si="0"/>
        <v>0</v>
      </c>
      <c r="I2" s="8">
        <f t="shared" si="0"/>
        <v>0.18400000000000002</v>
      </c>
      <c r="J2" s="8">
        <f t="shared" si="0"/>
        <v>3.4400000000000007E-2</v>
      </c>
      <c r="K2" s="8">
        <f t="shared" si="0"/>
        <v>0.18330000000000002</v>
      </c>
      <c r="L2" s="8">
        <f t="shared" si="0"/>
        <v>4.3400000000000001E-2</v>
      </c>
      <c r="M2" s="8">
        <f t="shared" si="0"/>
        <v>1.1200000000000002E-2</v>
      </c>
      <c r="N2" s="8">
        <f t="shared" si="0"/>
        <v>5.5000000000000005E-3</v>
      </c>
      <c r="O2" s="8">
        <f t="shared" si="0"/>
        <v>2E-3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1.9799999999999998E-2</v>
      </c>
      <c r="V2" s="8">
        <f t="shared" si="0"/>
        <v>2.0999999999999999E-3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89</v>
      </c>
      <c r="B4" s="9">
        <v>400</v>
      </c>
      <c r="C4" s="9">
        <f>IF(Tabla244[[#This Row],[CANTIDAD]]="",0%,Tabla244[[#This Row],[CANTIDAD]]/10)</f>
        <v>40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91</v>
      </c>
      <c r="B5" s="9">
        <v>40</v>
      </c>
      <c r="C5" s="9">
        <f>IF(Tabla244[[#This Row],[CANTIDAD]]="",0%,Tabla244[[#This Row],[CANTIDAD]]/10)</f>
        <v>4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0.18</v>
      </c>
      <c r="F5" s="10" cm="1">
        <f t="array" ref="F5">IF($A5="",0%,(_xlfn.XLOOKUP($A5,Tabla1[[#All],[ID]],Tabla1[[#All],[N-NH4]])))</f>
        <v>0.18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0.46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92</v>
      </c>
      <c r="B6" s="9">
        <v>300</v>
      </c>
      <c r="C6" s="9">
        <f>IF(Tabla244[[#This Row],[CANTIDAD]]="",0%,Tabla244[[#This Row],[CANTIDAD]]/10)</f>
        <v>30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0.6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124</v>
      </c>
      <c r="B7" s="9">
        <v>80</v>
      </c>
      <c r="C7" s="9">
        <f>IF(Tabla244[[#This Row],[CANTIDAD]]="",0%,Tabla244[[#This Row],[CANTIDAD]]/10)</f>
        <v>8</v>
      </c>
      <c r="D7" s="10" cm="1">
        <f t="array" ref="D7">IF($A7="",0%,_xlfn.XLOOKUP($A7,Tabla1[[#All],[ID]],Tabla1[[#All],[C]]))</f>
        <v>0.05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0.2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0.23</v>
      </c>
      <c r="M7" s="10" cm="1">
        <f t="array" ref="M7">IF($A7="",0%,(_xlfn.XLOOKUP($A7,Tabla1[[#All],[ID]],Tabla1[[#All],[MgO]])))</f>
        <v>1.4999999999999999E-2</v>
      </c>
      <c r="N7" s="10" cm="1">
        <f t="array" ref="N7">IF($A7="",0%,(_xlfn.XLOOKUP($A7,Tabla1[[#All],[ID]],Tabla1[[#All],[S]])))</f>
        <v>0.01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0.21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130</v>
      </c>
      <c r="B8" s="9">
        <v>20</v>
      </c>
      <c r="C8" s="9">
        <f>IF(Tabla244[[#This Row],[CANTIDAD]]="",0%,Tabla244[[#This Row],[CANTIDAD]]/10)</f>
        <v>2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0.1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132</v>
      </c>
      <c r="B9" s="9">
        <v>10</v>
      </c>
      <c r="C9" s="9">
        <f>IF(Tabla244[[#This Row],[CANTIDAD]]="",0%,Tabla244[[#This Row],[CANTIDAD]]/10)</f>
        <v>1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0.03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7.0000000000000007E-2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0.21</v>
      </c>
      <c r="W9" s="11" cm="1">
        <f t="array" ref="W9">IF($A9="",0%,(_xlfn.XLOOKUP($A9,Tabla1[[#All],[ID]],Tabla1[[#All],[Na]])))</f>
        <v>0</v>
      </c>
    </row>
    <row r="10" spans="1:23" x14ac:dyDescent="0.25">
      <c r="A10" s="9" t="s">
        <v>142</v>
      </c>
      <c r="B10" s="9">
        <v>50</v>
      </c>
      <c r="C10" s="9">
        <f>IF(Tabla244[[#This Row],[CANTIDAD]]="",0%,Tabla244[[#This Row],[CANTIDAD]]/10)</f>
        <v>5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 t="s">
        <v>133</v>
      </c>
      <c r="B11" s="9">
        <v>100</v>
      </c>
      <c r="C11" s="9">
        <f>IF(Tabla244[[#This Row],[CANTIDAD]]="",0%,Tabla244[[#This Row],[CANTIDAD]]/10)</f>
        <v>10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0.03</v>
      </c>
      <c r="L11" s="10" cm="1">
        <f t="array" ref="L11">IF($A11="",0%,(_xlfn.XLOOKUP($A11,Tabla1[[#All],[ID]],Tabla1[[#All],[CaO]])))</f>
        <v>0.25</v>
      </c>
      <c r="M11" s="10" cm="1">
        <f t="array" ref="M11">IF($A11="",0%,(_xlfn.XLOOKUP($A11,Tabla1[[#All],[ID]],Tabla1[[#All],[MgO]])))</f>
        <v>0.1</v>
      </c>
      <c r="N11" s="10" cm="1">
        <f t="array" ref="N11">IF($A11="",0%,(_xlfn.XLOOKUP($A11,Tabla1[[#All],[ID]],Tabla1[[#All],[S]])))</f>
        <v>0.04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0.03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IF(Tabla244[[#This Row],[CANTIDAD]]="",0%,Tabla244[[#This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IF(Tabla244[[#This Row],[CANTIDAD]]="",0%,Tabla244[[#This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IF(Tabla244[[#This Row],[CANTIDAD]]="",0%,Tabla244[[#This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IF(Tabla244[[#This Row],[CANTIDAD]]="",0%,Tabla244[[#This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IF(Tabla244[[#This Row],[CANTIDAD]]="",0%,Tabla244[[#This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IF(Tabla244[[#This Row],[CANTIDAD]]="",0%,Tabla244[[#This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IF(Tabla244[[#This Row],[CANTIDAD]]="",0%,Tabla244[[#This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IF(Tabla244[[#This Row],[CANTIDAD]]="",0%,Tabla244[[#This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IF(Tabla244[[#This Row],[CANTIDAD]]="",0%,Tabla244[[#This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IF(Tabla244[[#This Row],[CANTIDAD]]="",0%,Tabla244[[#This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585" priority="28">
      <formula>LEN(TRIM(D2))=0</formula>
    </cfRule>
  </conditionalFormatting>
  <conditionalFormatting sqref="D4:W21 D2:W2">
    <cfRule type="cellIs" dxfId="1584" priority="27" operator="equal">
      <formula>0</formula>
    </cfRule>
  </conditionalFormatting>
  <conditionalFormatting sqref="C4:C21">
    <cfRule type="cellIs" dxfId="1583" priority="25" operator="equal">
      <formula>0</formula>
    </cfRule>
    <cfRule type="containsBlanks" dxfId="1582" priority="26">
      <formula>LEN(TRIM(C4))=0</formula>
    </cfRule>
  </conditionalFormatting>
  <conditionalFormatting sqref="D1:W1">
    <cfRule type="containsBlanks" dxfId="1581" priority="24">
      <formula>LEN(TRIM(D1))=0</formula>
    </cfRule>
  </conditionalFormatting>
  <conditionalFormatting sqref="C1">
    <cfRule type="containsBlanks" dxfId="1580" priority="23">
      <formula>LEN(TRIM(C1))=0</formula>
    </cfRule>
  </conditionalFormatting>
  <conditionalFormatting sqref="C2">
    <cfRule type="containsBlanks" dxfId="1579" priority="22">
      <formula>LEN(TRIM(C2))=0</formula>
    </cfRule>
  </conditionalFormatting>
  <conditionalFormatting sqref="D3:W3">
    <cfRule type="containsBlanks" dxfId="1578" priority="21">
      <formula>LEN(TRIM(D3))=0</formula>
    </cfRule>
  </conditionalFormatting>
  <conditionalFormatting sqref="C3">
    <cfRule type="containsBlanks" dxfId="1577" priority="20">
      <formula>LEN(TRIM(C3))=0</formula>
    </cfRule>
  </conditionalFormatting>
  <conditionalFormatting sqref="A13:W21 C1:W9 B10:W12">
    <cfRule type="cellIs" dxfId="1576" priority="18" operator="equal">
      <formula>0</formula>
    </cfRule>
    <cfRule type="containsBlanks" dxfId="1575" priority="19">
      <formula>LEN(TRIM(A1))=0</formula>
    </cfRule>
  </conditionalFormatting>
  <conditionalFormatting sqref="B9">
    <cfRule type="cellIs" dxfId="1574" priority="16" operator="equal">
      <formula>0</formula>
    </cfRule>
    <cfRule type="containsBlanks" dxfId="1573" priority="17">
      <formula>LEN(TRIM(B9))=0</formula>
    </cfRule>
  </conditionalFormatting>
  <conditionalFormatting sqref="A1:B1">
    <cfRule type="containsBlanks" dxfId="1572" priority="15">
      <formula>LEN(TRIM(A1))=0</formula>
    </cfRule>
  </conditionalFormatting>
  <conditionalFormatting sqref="A1:B1">
    <cfRule type="cellIs" dxfId="1571" priority="13" operator="equal">
      <formula>0</formula>
    </cfRule>
    <cfRule type="containsBlanks" dxfId="1570" priority="14">
      <formula>LEN(TRIM(A1))=0</formula>
    </cfRule>
  </conditionalFormatting>
  <conditionalFormatting sqref="A9:A12">
    <cfRule type="cellIs" dxfId="1569" priority="11" operator="equal">
      <formula>0</formula>
    </cfRule>
    <cfRule type="containsBlanks" dxfId="1568" priority="12">
      <formula>LEN(TRIM(A9))=0</formula>
    </cfRule>
  </conditionalFormatting>
  <conditionalFormatting sqref="A9">
    <cfRule type="cellIs" dxfId="1567" priority="9" operator="equal">
      <formula>0</formula>
    </cfRule>
    <cfRule type="containsBlanks" dxfId="1566" priority="10">
      <formula>LEN(TRIM(A9))=0</formula>
    </cfRule>
  </conditionalFormatting>
  <conditionalFormatting sqref="A2:B2">
    <cfRule type="containsBlanks" dxfId="1565" priority="8">
      <formula>LEN(TRIM(A2))=0</formula>
    </cfRule>
  </conditionalFormatting>
  <conditionalFormatting sqref="A3:B3">
    <cfRule type="containsBlanks" dxfId="1564" priority="7">
      <formula>LEN(TRIM(A3))=0</formula>
    </cfRule>
  </conditionalFormatting>
  <conditionalFormatting sqref="A2:B3">
    <cfRule type="cellIs" dxfId="1563" priority="5" operator="equal">
      <formula>0</formula>
    </cfRule>
    <cfRule type="containsBlanks" dxfId="1562" priority="6">
      <formula>LEN(TRIM(A2))=0</formula>
    </cfRule>
  </conditionalFormatting>
  <conditionalFormatting sqref="A4:B8">
    <cfRule type="cellIs" dxfId="1561" priority="3" operator="equal">
      <formula>0</formula>
    </cfRule>
    <cfRule type="containsBlanks" dxfId="1560" priority="4">
      <formula>LEN(TRIM(A4))=0</formula>
    </cfRule>
  </conditionalFormatting>
  <conditionalFormatting sqref="A8">
    <cfRule type="cellIs" dxfId="1559" priority="1" operator="equal">
      <formula>0</formula>
    </cfRule>
    <cfRule type="containsBlanks" dxfId="1558" priority="2">
      <formula>LEN(TRIM(A8))=0</formula>
    </cfRule>
  </conditionalFormatting>
  <dataValidations count="1">
    <dataValidation type="list" allowBlank="1" showInputMessage="1" showErrorMessage="1" sqref="B9:B21 A4:A21" xr:uid="{D68B0EAA-F625-4EFF-9EFE-9C80EA6E69D0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9B3A-9843-444E-835F-725899DE6A31}">
  <sheetPr codeName="Hoja45">
    <tabColor rgb="FFC00000"/>
  </sheetPr>
  <dimension ref="A1:W25"/>
  <sheetViews>
    <sheetView workbookViewId="0">
      <selection activeCell="C3" sqref="C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189</v>
      </c>
      <c r="B2" s="7" t="s">
        <v>34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0.183</v>
      </c>
      <c r="M2" s="8">
        <f t="shared" si="0"/>
        <v>0.18299999999999997</v>
      </c>
      <c r="N2" s="8">
        <f t="shared" si="0"/>
        <v>3.95E-2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0.15839999999999999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150</v>
      </c>
      <c r="C4" s="9">
        <f>IF(Tabla245[[#This Row],[CANTIDAD]]="",0%,Tabla245[[#This Row],[CANTIDAD]]/10)</f>
        <v>15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100</v>
      </c>
      <c r="C5" s="9">
        <f>IF(Tabla245[[#This Row],[CANTIDAD]]="",0%,Tabla245[[#This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41</v>
      </c>
      <c r="B6" s="9">
        <v>100</v>
      </c>
      <c r="C6" s="9">
        <f>IF(Tabla245[[#This Row],[CANTIDAD]]="",0%,Tabla245[[#This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0.34</v>
      </c>
      <c r="M6" s="10" cm="1">
        <f t="array" ref="M6">IF($A6="",0%,(_xlfn.XLOOKUP($A6,Tabla1[[#All],[ID]],Tabla1[[#All],[MgO]])))</f>
        <v>0.14000000000000001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400</v>
      </c>
      <c r="C7" s="9">
        <f>IF(Tabla245[[#This Row],[CANTIDAD]]="",0%,Tabla245[[#This Row],[CANTIDAD]]/10)</f>
        <v>40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43</v>
      </c>
      <c r="B8" s="9">
        <v>250</v>
      </c>
      <c r="C8" s="9">
        <f>IF(Tabla245[[#This Row],[CANTIDAD]]="",0%,Tabla245[[#This Row],[CANTIDAD]]/10)</f>
        <v>25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0.44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IF(Tabla245[[#This Row],[CANTIDAD]]="",0%,Tabla245[[#This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IF(Tabla245[[#This Row],[CANTIDAD]]="",0%,Tabla245[[#This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IF(Tabla245[[#This Row],[CANTIDAD]]="",0%,Tabla245[[#This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IF(Tabla245[[#This Row],[CANTIDAD]]="",0%,Tabla245[[#This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IF(Tabla245[[#This Row],[CANTIDAD]]="",0%,Tabla245[[#This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IF(Tabla245[[#This Row],[CANTIDAD]]="",0%,Tabla245[[#This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IF(Tabla245[[#This Row],[CANTIDAD]]="",0%,Tabla245[[#This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IF(Tabla245[[#This Row],[CANTIDAD]]="",0%,Tabla245[[#This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IF(Tabla245[[#This Row],[CANTIDAD]]="",0%,Tabla245[[#This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IF(Tabla245[[#This Row],[CANTIDAD]]="",0%,Tabla245[[#This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IF(Tabla245[[#This Row],[CANTIDAD]]="",0%,Tabla245[[#This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IF(Tabla245[[#This Row],[CANTIDAD]]="",0%,Tabla245[[#This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IF(Tabla245[[#This Row],[CANTIDAD]]="",0%,Tabla245[[#This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557" priority="26">
      <formula>LEN(TRIM(D2))=0</formula>
    </cfRule>
  </conditionalFormatting>
  <conditionalFormatting sqref="D4:W21 D2:W2">
    <cfRule type="cellIs" dxfId="1556" priority="25" operator="equal">
      <formula>0</formula>
    </cfRule>
  </conditionalFormatting>
  <conditionalFormatting sqref="C4:C21">
    <cfRule type="cellIs" dxfId="1555" priority="23" operator="equal">
      <formula>0</formula>
    </cfRule>
    <cfRule type="containsBlanks" dxfId="1554" priority="24">
      <formula>LEN(TRIM(C4))=0</formula>
    </cfRule>
  </conditionalFormatting>
  <conditionalFormatting sqref="D1:W1">
    <cfRule type="containsBlanks" dxfId="1553" priority="22">
      <formula>LEN(TRIM(D1))=0</formula>
    </cfRule>
  </conditionalFormatting>
  <conditionalFormatting sqref="C1">
    <cfRule type="containsBlanks" dxfId="1552" priority="21">
      <formula>LEN(TRIM(C1))=0</formula>
    </cfRule>
  </conditionalFormatting>
  <conditionalFormatting sqref="C2">
    <cfRule type="containsBlanks" dxfId="1551" priority="20">
      <formula>LEN(TRIM(C2))=0</formula>
    </cfRule>
  </conditionalFormatting>
  <conditionalFormatting sqref="D3:W3">
    <cfRule type="containsBlanks" dxfId="1550" priority="19">
      <formula>LEN(TRIM(D3))=0</formula>
    </cfRule>
  </conditionalFormatting>
  <conditionalFormatting sqref="C3">
    <cfRule type="containsBlanks" dxfId="1549" priority="18">
      <formula>LEN(TRIM(C3))=0</formula>
    </cfRule>
  </conditionalFormatting>
  <conditionalFormatting sqref="A13:W21 C1:W9 B10:W12">
    <cfRule type="cellIs" dxfId="1548" priority="16" operator="equal">
      <formula>0</formula>
    </cfRule>
    <cfRule type="containsBlanks" dxfId="1547" priority="17">
      <formula>LEN(TRIM(A1))=0</formula>
    </cfRule>
  </conditionalFormatting>
  <conditionalFormatting sqref="B9">
    <cfRule type="cellIs" dxfId="1546" priority="14" operator="equal">
      <formula>0</formula>
    </cfRule>
    <cfRule type="containsBlanks" dxfId="1545" priority="15">
      <formula>LEN(TRIM(B9))=0</formula>
    </cfRule>
  </conditionalFormatting>
  <conditionalFormatting sqref="A1:B1">
    <cfRule type="containsBlanks" dxfId="1544" priority="13">
      <formula>LEN(TRIM(A1))=0</formula>
    </cfRule>
  </conditionalFormatting>
  <conditionalFormatting sqref="A1:B1">
    <cfRule type="cellIs" dxfId="1543" priority="11" operator="equal">
      <formula>0</formula>
    </cfRule>
    <cfRule type="containsBlanks" dxfId="1542" priority="12">
      <formula>LEN(TRIM(A1))=0</formula>
    </cfRule>
  </conditionalFormatting>
  <conditionalFormatting sqref="A9:A12">
    <cfRule type="cellIs" dxfId="1541" priority="9" operator="equal">
      <formula>0</formula>
    </cfRule>
    <cfRule type="containsBlanks" dxfId="1540" priority="10">
      <formula>LEN(TRIM(A9))=0</formula>
    </cfRule>
  </conditionalFormatting>
  <conditionalFormatting sqref="A9">
    <cfRule type="cellIs" dxfId="1539" priority="7" operator="equal">
      <formula>0</formula>
    </cfRule>
    <cfRule type="containsBlanks" dxfId="1538" priority="8">
      <formula>LEN(TRIM(A9))=0</formula>
    </cfRule>
  </conditionalFormatting>
  <conditionalFormatting sqref="A2:B2">
    <cfRule type="containsBlanks" dxfId="1537" priority="6">
      <formula>LEN(TRIM(A2))=0</formula>
    </cfRule>
  </conditionalFormatting>
  <conditionalFormatting sqref="A3:B3">
    <cfRule type="containsBlanks" dxfId="1536" priority="5">
      <formula>LEN(TRIM(A3))=0</formula>
    </cfRule>
  </conditionalFormatting>
  <conditionalFormatting sqref="A2:B3">
    <cfRule type="cellIs" dxfId="1535" priority="3" operator="equal">
      <formula>0</formula>
    </cfRule>
    <cfRule type="containsBlanks" dxfId="1534" priority="4">
      <formula>LEN(TRIM(A2))=0</formula>
    </cfRule>
  </conditionalFormatting>
  <conditionalFormatting sqref="A4:B8">
    <cfRule type="cellIs" dxfId="1533" priority="1" operator="equal">
      <formula>0</formula>
    </cfRule>
    <cfRule type="containsBlanks" dxfId="1532" priority="2">
      <formula>LEN(TRIM(A4))=0</formula>
    </cfRule>
  </conditionalFormatting>
  <dataValidations count="1">
    <dataValidation type="list" allowBlank="1" showInputMessage="1" showErrorMessage="1" sqref="B9:B21 A4:A21" xr:uid="{C5EB471C-C6DF-462D-B484-3462B18E4C80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30B9A-895D-40D4-9368-1912D293D5BD}">
  <sheetPr codeName="Hoja46">
    <tabColor rgb="FFC00000"/>
  </sheetPr>
  <dimension ref="A1:W25"/>
  <sheetViews>
    <sheetView workbookViewId="0">
      <selection activeCell="C3" sqref="C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190</v>
      </c>
      <c r="B2" s="7" t="s">
        <v>148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6.0000000000000001E-3</v>
      </c>
      <c r="L2" s="8">
        <f t="shared" si="0"/>
        <v>0.27949999999999997</v>
      </c>
      <c r="M2" s="8">
        <f t="shared" si="0"/>
        <v>5.8499999999999996E-2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0.18184999999999998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IF(Tabla246[[#This Row],[CANTIDAD]]="",0%,Tabla246[[#This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600</v>
      </c>
      <c r="C5" s="9">
        <f>IF(Tabla246[[#This Row],[CANTIDAD]]="",0%,Tabla246[[#This Row],[CANTIDAD]]/10)</f>
        <v>60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138</v>
      </c>
      <c r="B6" s="9">
        <v>250</v>
      </c>
      <c r="C6" s="9">
        <f>IF(Tabla246[[#This Row],[CANTIDAD]]="",0%,Tabla246[[#This Row],[CANTIDAD]]/10)</f>
        <v>25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100</v>
      </c>
      <c r="C7" s="9">
        <f>IF(Tabla246[[#This Row],[CANTIDAD]]="",0%,Tabla246[[#This Row],[CANTIDAD]]/10)</f>
        <v>10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IF(Tabla246[[#This Row],[CANTIDAD]]="",0%,Tabla246[[#This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IF(Tabla246[[#This Row],[CANTIDAD]]="",0%,Tabla246[[#This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IF(Tabla246[[#This Row],[CANTIDAD]]="",0%,Tabla246[[#This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IF(Tabla246[[#This Row],[CANTIDAD]]="",0%,Tabla246[[#This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IF(Tabla246[[#This Row],[CANTIDAD]]="",0%,Tabla246[[#This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IF(Tabla246[[#This Row],[CANTIDAD]]="",0%,Tabla246[[#This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IF(Tabla246[[#This Row],[CANTIDAD]]="",0%,Tabla246[[#This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IF(Tabla246[[#This Row],[CANTIDAD]]="",0%,Tabla246[[#This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IF(Tabla246[[#This Row],[CANTIDAD]]="",0%,Tabla246[[#This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IF(Tabla246[[#This Row],[CANTIDAD]]="",0%,Tabla246[[#This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IF(Tabla246[[#This Row],[CANTIDAD]]="",0%,Tabla246[[#This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IF(Tabla246[[#This Row],[CANTIDAD]]="",0%,Tabla246[[#This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IF(Tabla246[[#This Row],[CANTIDAD]]="",0%,Tabla246[[#This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IF(Tabla246[[#This Row],[CANTIDAD]]="",0%,Tabla246[[#This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531" priority="30">
      <formula>LEN(TRIM(D2))=0</formula>
    </cfRule>
  </conditionalFormatting>
  <conditionalFormatting sqref="D4:W21 D2:W2">
    <cfRule type="cellIs" dxfId="1530" priority="29" operator="equal">
      <formula>0</formula>
    </cfRule>
  </conditionalFormatting>
  <conditionalFormatting sqref="C4:C21">
    <cfRule type="cellIs" dxfId="1529" priority="27" operator="equal">
      <formula>0</formula>
    </cfRule>
    <cfRule type="containsBlanks" dxfId="1528" priority="28">
      <formula>LEN(TRIM(C4))=0</formula>
    </cfRule>
  </conditionalFormatting>
  <conditionalFormatting sqref="D1:W1">
    <cfRule type="containsBlanks" dxfId="1527" priority="26">
      <formula>LEN(TRIM(D1))=0</formula>
    </cfRule>
  </conditionalFormatting>
  <conditionalFormatting sqref="C1">
    <cfRule type="containsBlanks" dxfId="1526" priority="25">
      <formula>LEN(TRIM(C1))=0</formula>
    </cfRule>
  </conditionalFormatting>
  <conditionalFormatting sqref="C2">
    <cfRule type="containsBlanks" dxfId="1525" priority="24">
      <formula>LEN(TRIM(C2))=0</formula>
    </cfRule>
  </conditionalFormatting>
  <conditionalFormatting sqref="D3:W3">
    <cfRule type="containsBlanks" dxfId="1524" priority="23">
      <formula>LEN(TRIM(D3))=0</formula>
    </cfRule>
  </conditionalFormatting>
  <conditionalFormatting sqref="C3">
    <cfRule type="containsBlanks" dxfId="1523" priority="22">
      <formula>LEN(TRIM(C3))=0</formula>
    </cfRule>
  </conditionalFormatting>
  <conditionalFormatting sqref="A13:W21 C1:W9 B10:W12">
    <cfRule type="cellIs" dxfId="1522" priority="20" operator="equal">
      <formula>0</formula>
    </cfRule>
    <cfRule type="containsBlanks" dxfId="1521" priority="21">
      <formula>LEN(TRIM(A1))=0</formula>
    </cfRule>
  </conditionalFormatting>
  <conditionalFormatting sqref="B9">
    <cfRule type="cellIs" dxfId="1520" priority="18" operator="equal">
      <formula>0</formula>
    </cfRule>
    <cfRule type="containsBlanks" dxfId="1519" priority="19">
      <formula>LEN(TRIM(B9))=0</formula>
    </cfRule>
  </conditionalFormatting>
  <conditionalFormatting sqref="A1:B1">
    <cfRule type="containsBlanks" dxfId="1518" priority="17">
      <formula>LEN(TRIM(A1))=0</formula>
    </cfRule>
  </conditionalFormatting>
  <conditionalFormatting sqref="A1:B1">
    <cfRule type="cellIs" dxfId="1517" priority="15" operator="equal">
      <formula>0</formula>
    </cfRule>
    <cfRule type="containsBlanks" dxfId="1516" priority="16">
      <formula>LEN(TRIM(A1))=0</formula>
    </cfRule>
  </conditionalFormatting>
  <conditionalFormatting sqref="A9:A12">
    <cfRule type="cellIs" dxfId="1515" priority="13" operator="equal">
      <formula>0</formula>
    </cfRule>
    <cfRule type="containsBlanks" dxfId="1514" priority="14">
      <formula>LEN(TRIM(A9))=0</formula>
    </cfRule>
  </conditionalFormatting>
  <conditionalFormatting sqref="A9">
    <cfRule type="cellIs" dxfId="1513" priority="11" operator="equal">
      <formula>0</formula>
    </cfRule>
    <cfRule type="containsBlanks" dxfId="1512" priority="12">
      <formula>LEN(TRIM(A9))=0</formula>
    </cfRule>
  </conditionalFormatting>
  <conditionalFormatting sqref="A8:B8">
    <cfRule type="cellIs" dxfId="1511" priority="9" operator="equal">
      <formula>0</formula>
    </cfRule>
    <cfRule type="containsBlanks" dxfId="1510" priority="10">
      <formula>LEN(TRIM(A8))=0</formula>
    </cfRule>
  </conditionalFormatting>
  <conditionalFormatting sqref="B7">
    <cfRule type="cellIs" dxfId="1509" priority="7" operator="equal">
      <formula>0</formula>
    </cfRule>
    <cfRule type="containsBlanks" dxfId="1508" priority="8">
      <formula>LEN(TRIM(B7))=0</formula>
    </cfRule>
  </conditionalFormatting>
  <conditionalFormatting sqref="A7">
    <cfRule type="cellIs" dxfId="1507" priority="5" operator="equal">
      <formula>0</formula>
    </cfRule>
    <cfRule type="containsBlanks" dxfId="1506" priority="6">
      <formula>LEN(TRIM(A7))=0</formula>
    </cfRule>
  </conditionalFormatting>
  <conditionalFormatting sqref="A2:B2">
    <cfRule type="containsBlanks" dxfId="1505" priority="4">
      <formula>LEN(TRIM(A2))=0</formula>
    </cfRule>
  </conditionalFormatting>
  <conditionalFormatting sqref="A3:B3">
    <cfRule type="containsBlanks" dxfId="1504" priority="3">
      <formula>LEN(TRIM(A3))=0</formula>
    </cfRule>
  </conditionalFormatting>
  <conditionalFormatting sqref="A2:B6">
    <cfRule type="cellIs" dxfId="1503" priority="1" operator="equal">
      <formula>0</formula>
    </cfRule>
    <cfRule type="containsBlanks" dxfId="1502" priority="2">
      <formula>LEN(TRIM(A2))=0</formula>
    </cfRule>
  </conditionalFormatting>
  <dataValidations count="1">
    <dataValidation type="list" allowBlank="1" showInputMessage="1" showErrorMessage="1" sqref="B9:B21 A4:A21" xr:uid="{DEBFB146-636E-4CF1-8E02-6D3C5A6FA8F6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D223C-8FB5-414E-885B-93750A6FEFBB}">
  <sheetPr codeName="Hoja47">
    <tabColor rgb="FFC00000"/>
  </sheetPr>
  <dimension ref="A1:W25"/>
  <sheetViews>
    <sheetView workbookViewId="0">
      <selection activeCell="C3" sqref="C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191</v>
      </c>
      <c r="B2" s="7" t="s">
        <v>80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1.44E-2</v>
      </c>
      <c r="L2" s="8">
        <f t="shared" si="0"/>
        <v>0.19120000000000001</v>
      </c>
      <c r="M2" s="8">
        <f t="shared" si="0"/>
        <v>3.6499999999999998E-2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0.34139999999999998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IF(Tabla247[[#This Row],[CANTIDAD]]="",0%,Tabla247[[#This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350</v>
      </c>
      <c r="C5" s="9">
        <f>IF(Tabla247[[#This Row],[CANTIDAD]]="",0%,Tabla247[[#This Row],[CANTIDAD]]/10)</f>
        <v>35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81</v>
      </c>
      <c r="B6" s="9">
        <v>600</v>
      </c>
      <c r="C6" s="9">
        <f>IF(Tabla247[[#This Row],[CANTIDAD]]="",0%,Tabla247[[#This Row],[CANTIDAD]]/10)</f>
        <v>60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IF(Tabla247[[#This Row],[CANTIDAD]]="",0%,Tabla247[[#This Row],[CANTIDAD]]/10)</f>
        <v>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IF(Tabla247[[#This Row],[CANTIDAD]]="",0%,Tabla247[[#This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IF(Tabla247[[#This Row],[CANTIDAD]]="",0%,Tabla247[[#This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IF(Tabla247[[#This Row],[CANTIDAD]]="",0%,Tabla247[[#This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IF(Tabla247[[#This Row],[CANTIDAD]]="",0%,Tabla247[[#This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IF(Tabla247[[#This Row],[CANTIDAD]]="",0%,Tabla247[[#This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IF(Tabla247[[#This Row],[CANTIDAD]]="",0%,Tabla247[[#This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IF(Tabla247[[#This Row],[CANTIDAD]]="",0%,Tabla247[[#This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IF(Tabla247[[#This Row],[CANTIDAD]]="",0%,Tabla247[[#This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IF(Tabla247[[#This Row],[CANTIDAD]]="",0%,Tabla247[[#This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IF(Tabla247[[#This Row],[CANTIDAD]]="",0%,Tabla247[[#This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IF(Tabla247[[#This Row],[CANTIDAD]]="",0%,Tabla247[[#This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IF(Tabla247[[#This Row],[CANTIDAD]]="",0%,Tabla247[[#This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IF(Tabla247[[#This Row],[CANTIDAD]]="",0%,Tabla247[[#This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IF(Tabla247[[#This Row],[CANTIDAD]]="",0%,Tabla247[[#This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501" priority="30">
      <formula>LEN(TRIM(D2))=0</formula>
    </cfRule>
  </conditionalFormatting>
  <conditionalFormatting sqref="D4:W21 D2:W2">
    <cfRule type="cellIs" dxfId="1500" priority="29" operator="equal">
      <formula>0</formula>
    </cfRule>
  </conditionalFormatting>
  <conditionalFormatting sqref="C4:C21">
    <cfRule type="cellIs" dxfId="1499" priority="27" operator="equal">
      <formula>0</formula>
    </cfRule>
    <cfRule type="containsBlanks" dxfId="1498" priority="28">
      <formula>LEN(TRIM(C4))=0</formula>
    </cfRule>
  </conditionalFormatting>
  <conditionalFormatting sqref="D1:W1">
    <cfRule type="containsBlanks" dxfId="1497" priority="26">
      <formula>LEN(TRIM(D1))=0</formula>
    </cfRule>
  </conditionalFormatting>
  <conditionalFormatting sqref="C1">
    <cfRule type="containsBlanks" dxfId="1496" priority="25">
      <formula>LEN(TRIM(C1))=0</formula>
    </cfRule>
  </conditionalFormatting>
  <conditionalFormatting sqref="C2">
    <cfRule type="containsBlanks" dxfId="1495" priority="24">
      <formula>LEN(TRIM(C2))=0</formula>
    </cfRule>
  </conditionalFormatting>
  <conditionalFormatting sqref="D3:W3">
    <cfRule type="containsBlanks" dxfId="1494" priority="23">
      <formula>LEN(TRIM(D3))=0</formula>
    </cfRule>
  </conditionalFormatting>
  <conditionalFormatting sqref="C3">
    <cfRule type="containsBlanks" dxfId="1493" priority="22">
      <formula>LEN(TRIM(C3))=0</formula>
    </cfRule>
  </conditionalFormatting>
  <conditionalFormatting sqref="A13:W21 C1:W9 B10:W12">
    <cfRule type="cellIs" dxfId="1492" priority="20" operator="equal">
      <formula>0</formula>
    </cfRule>
    <cfRule type="containsBlanks" dxfId="1491" priority="21">
      <formula>LEN(TRIM(A1))=0</formula>
    </cfRule>
  </conditionalFormatting>
  <conditionalFormatting sqref="B9">
    <cfRule type="cellIs" dxfId="1490" priority="18" operator="equal">
      <formula>0</formula>
    </cfRule>
    <cfRule type="containsBlanks" dxfId="1489" priority="19">
      <formula>LEN(TRIM(B9))=0</formula>
    </cfRule>
  </conditionalFormatting>
  <conditionalFormatting sqref="A1:B1">
    <cfRule type="containsBlanks" dxfId="1488" priority="17">
      <formula>LEN(TRIM(A1))=0</formula>
    </cfRule>
  </conditionalFormatting>
  <conditionalFormatting sqref="A1:B1">
    <cfRule type="cellIs" dxfId="1487" priority="15" operator="equal">
      <formula>0</formula>
    </cfRule>
    <cfRule type="containsBlanks" dxfId="1486" priority="16">
      <formula>LEN(TRIM(A1))=0</formula>
    </cfRule>
  </conditionalFormatting>
  <conditionalFormatting sqref="A9:A12">
    <cfRule type="cellIs" dxfId="1485" priority="13" operator="equal">
      <formula>0</formula>
    </cfRule>
    <cfRule type="containsBlanks" dxfId="1484" priority="14">
      <formula>LEN(TRIM(A9))=0</formula>
    </cfRule>
  </conditionalFormatting>
  <conditionalFormatting sqref="A9">
    <cfRule type="cellIs" dxfId="1483" priority="11" operator="equal">
      <formula>0</formula>
    </cfRule>
    <cfRule type="containsBlanks" dxfId="1482" priority="12">
      <formula>LEN(TRIM(A9))=0</formula>
    </cfRule>
  </conditionalFormatting>
  <conditionalFormatting sqref="A8:B8">
    <cfRule type="cellIs" dxfId="1481" priority="9" operator="equal">
      <formula>0</formula>
    </cfRule>
    <cfRule type="containsBlanks" dxfId="1480" priority="10">
      <formula>LEN(TRIM(A8))=0</formula>
    </cfRule>
  </conditionalFormatting>
  <conditionalFormatting sqref="B7">
    <cfRule type="cellIs" dxfId="1479" priority="7" operator="equal">
      <formula>0</formula>
    </cfRule>
    <cfRule type="containsBlanks" dxfId="1478" priority="8">
      <formula>LEN(TRIM(B7))=0</formula>
    </cfRule>
  </conditionalFormatting>
  <conditionalFormatting sqref="A7">
    <cfRule type="cellIs" dxfId="1477" priority="5" operator="equal">
      <formula>0</formula>
    </cfRule>
    <cfRule type="containsBlanks" dxfId="1476" priority="6">
      <formula>LEN(TRIM(A7))=0</formula>
    </cfRule>
  </conditionalFormatting>
  <conditionalFormatting sqref="A2:B2">
    <cfRule type="containsBlanks" dxfId="1475" priority="4">
      <formula>LEN(TRIM(A2))=0</formula>
    </cfRule>
  </conditionalFormatting>
  <conditionalFormatting sqref="A3:B3">
    <cfRule type="containsBlanks" dxfId="1474" priority="3">
      <formula>LEN(TRIM(A3))=0</formula>
    </cfRule>
  </conditionalFormatting>
  <conditionalFormatting sqref="A2:B6">
    <cfRule type="cellIs" dxfId="1473" priority="1" operator="equal">
      <formula>0</formula>
    </cfRule>
    <cfRule type="containsBlanks" dxfId="1472" priority="2">
      <formula>LEN(TRIM(A2))=0</formula>
    </cfRule>
  </conditionalFormatting>
  <dataValidations count="1">
    <dataValidation type="list" allowBlank="1" showInputMessage="1" showErrorMessage="1" sqref="B9:B21 A4:A21" xr:uid="{6382E90D-42E3-47FA-8599-71CD309C21D6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EF43E-203B-4EF8-B084-8380FD823F47}">
  <sheetPr codeName="Hoja48">
    <tabColor rgb="FFC00000"/>
  </sheetPr>
  <dimension ref="A1:W25"/>
  <sheetViews>
    <sheetView workbookViewId="0">
      <selection activeCell="C3" sqref="C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189</v>
      </c>
      <c r="B2" s="7" t="s">
        <v>88</v>
      </c>
      <c r="C2" s="7">
        <v>15000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0.1368</v>
      </c>
      <c r="F2" s="8">
        <f t="shared" si="0"/>
        <v>5.3999999999999992E-2</v>
      </c>
      <c r="G2" s="8">
        <f t="shared" si="0"/>
        <v>0</v>
      </c>
      <c r="H2" s="8">
        <f t="shared" si="0"/>
        <v>0</v>
      </c>
      <c r="I2" s="8">
        <f t="shared" si="0"/>
        <v>8.2800000000000012E-2</v>
      </c>
      <c r="J2" s="8">
        <f t="shared" si="0"/>
        <v>0.13800000000000001</v>
      </c>
      <c r="K2" s="8">
        <f t="shared" si="0"/>
        <v>0.13799999999999998</v>
      </c>
      <c r="L2" s="8">
        <f t="shared" si="0"/>
        <v>5.2199999999999996E-2</v>
      </c>
      <c r="M2" s="8">
        <f t="shared" si="0"/>
        <v>5.2199999999999996E-2</v>
      </c>
      <c r="N2" s="8">
        <f t="shared" si="0"/>
        <v>1.1599999999999999E-2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4.0600000000000004E-2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89</v>
      </c>
      <c r="B4" s="9">
        <v>180</v>
      </c>
      <c r="C4" s="9">
        <f>IF(Tabla248[[#This Row],[CANTIDAD]]="",0%,Tabla248[[#This Row],[CANTIDAD]]/10)</f>
        <v>18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290</v>
      </c>
      <c r="C5" s="9">
        <f>IF(Tabla248[[#This Row],[CANTIDAD]]="",0%,Tabla248[[#This Row],[CANTIDAD]]/10)</f>
        <v>29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91</v>
      </c>
      <c r="B6" s="9">
        <v>300</v>
      </c>
      <c r="C6" s="9">
        <f>IF(Tabla248[[#This Row],[CANTIDAD]]="",0%,Tabla248[[#This Row],[CANTIDAD]]/10)</f>
        <v>30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230</v>
      </c>
      <c r="C7" s="9">
        <f>IF(Tabla248[[#This Row],[CANTIDAD]]="",0%,Tabla248[[#This Row],[CANTIDAD]]/10)</f>
        <v>23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IF(Tabla248[[#This Row],[CANTIDAD]]="",0%,Tabla248[[#This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IF(Tabla248[[#This Row],[CANTIDAD]]="",0%,Tabla248[[#This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IF(Tabla248[[#This Row],[CANTIDAD]]="",0%,Tabla248[[#This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IF(Tabla248[[#This Row],[CANTIDAD]]="",0%,Tabla248[[#This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IF(Tabla248[[#This Row],[CANTIDAD]]="",0%,Tabla248[[#This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IF(Tabla248[[#This Row],[CANTIDAD]]="",0%,Tabla248[[#This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IF(Tabla248[[#This Row],[CANTIDAD]]="",0%,Tabla248[[#This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IF(Tabla248[[#This Row],[CANTIDAD]]="",0%,Tabla248[[#This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IF(Tabla248[[#This Row],[CANTIDAD]]="",0%,Tabla248[[#This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IF(Tabla248[[#This Row],[CANTIDAD]]="",0%,Tabla248[[#This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IF(Tabla248[[#This Row],[CANTIDAD]]="",0%,Tabla248[[#This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IF(Tabla248[[#This Row],[CANTIDAD]]="",0%,Tabla248[[#This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IF(Tabla248[[#This Row],[CANTIDAD]]="",0%,Tabla248[[#This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IF(Tabla248[[#This Row],[CANTIDAD]]="",0%,Tabla248[[#This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471" priority="28">
      <formula>LEN(TRIM(D2))=0</formula>
    </cfRule>
  </conditionalFormatting>
  <conditionalFormatting sqref="D4:W21 D2:W2">
    <cfRule type="cellIs" dxfId="1470" priority="27" operator="equal">
      <formula>0</formula>
    </cfRule>
  </conditionalFormatting>
  <conditionalFormatting sqref="C4:C21">
    <cfRule type="cellIs" dxfId="1469" priority="25" operator="equal">
      <formula>0</formula>
    </cfRule>
    <cfRule type="containsBlanks" dxfId="1468" priority="26">
      <formula>LEN(TRIM(C4))=0</formula>
    </cfRule>
  </conditionalFormatting>
  <conditionalFormatting sqref="D1:W1">
    <cfRule type="containsBlanks" dxfId="1467" priority="24">
      <formula>LEN(TRIM(D1))=0</formula>
    </cfRule>
  </conditionalFormatting>
  <conditionalFormatting sqref="C1">
    <cfRule type="containsBlanks" dxfId="1466" priority="23">
      <formula>LEN(TRIM(C1))=0</formula>
    </cfRule>
  </conditionalFormatting>
  <conditionalFormatting sqref="C2">
    <cfRule type="containsBlanks" dxfId="1465" priority="22">
      <formula>LEN(TRIM(C2))=0</formula>
    </cfRule>
  </conditionalFormatting>
  <conditionalFormatting sqref="D3:W3">
    <cfRule type="containsBlanks" dxfId="1464" priority="21">
      <formula>LEN(TRIM(D3))=0</formula>
    </cfRule>
  </conditionalFormatting>
  <conditionalFormatting sqref="C3">
    <cfRule type="containsBlanks" dxfId="1463" priority="20">
      <formula>LEN(TRIM(C3))=0</formula>
    </cfRule>
  </conditionalFormatting>
  <conditionalFormatting sqref="A13:W21 C1:W9 B10:W12">
    <cfRule type="cellIs" dxfId="1462" priority="18" operator="equal">
      <formula>0</formula>
    </cfRule>
    <cfRule type="containsBlanks" dxfId="1461" priority="19">
      <formula>LEN(TRIM(A1))=0</formula>
    </cfRule>
  </conditionalFormatting>
  <conditionalFormatting sqref="B9">
    <cfRule type="cellIs" dxfId="1460" priority="16" operator="equal">
      <formula>0</formula>
    </cfRule>
    <cfRule type="containsBlanks" dxfId="1459" priority="17">
      <formula>LEN(TRIM(B9))=0</formula>
    </cfRule>
  </conditionalFormatting>
  <conditionalFormatting sqref="A1:B1">
    <cfRule type="containsBlanks" dxfId="1458" priority="15">
      <formula>LEN(TRIM(A1))=0</formula>
    </cfRule>
  </conditionalFormatting>
  <conditionalFormatting sqref="A1:B1">
    <cfRule type="cellIs" dxfId="1457" priority="13" operator="equal">
      <formula>0</formula>
    </cfRule>
    <cfRule type="containsBlanks" dxfId="1456" priority="14">
      <formula>LEN(TRIM(A1))=0</formula>
    </cfRule>
  </conditionalFormatting>
  <conditionalFormatting sqref="A9:A12">
    <cfRule type="cellIs" dxfId="1455" priority="11" operator="equal">
      <formula>0</formula>
    </cfRule>
    <cfRule type="containsBlanks" dxfId="1454" priority="12">
      <formula>LEN(TRIM(A9))=0</formula>
    </cfRule>
  </conditionalFormatting>
  <conditionalFormatting sqref="A9">
    <cfRule type="cellIs" dxfId="1453" priority="9" operator="equal">
      <formula>0</formula>
    </cfRule>
    <cfRule type="containsBlanks" dxfId="1452" priority="10">
      <formula>LEN(TRIM(A9))=0</formula>
    </cfRule>
  </conditionalFormatting>
  <conditionalFormatting sqref="A8:B8">
    <cfRule type="cellIs" dxfId="1451" priority="7" operator="equal">
      <formula>0</formula>
    </cfRule>
    <cfRule type="containsBlanks" dxfId="1450" priority="8">
      <formula>LEN(TRIM(A8))=0</formula>
    </cfRule>
  </conditionalFormatting>
  <conditionalFormatting sqref="A7:B7">
    <cfRule type="cellIs" dxfId="1449" priority="5" operator="equal">
      <formula>0</formula>
    </cfRule>
    <cfRule type="containsBlanks" dxfId="1448" priority="6">
      <formula>LEN(TRIM(A7))=0</formula>
    </cfRule>
  </conditionalFormatting>
  <conditionalFormatting sqref="A2:B2">
    <cfRule type="containsBlanks" dxfId="1447" priority="4">
      <formula>LEN(TRIM(A2))=0</formula>
    </cfRule>
  </conditionalFormatting>
  <conditionalFormatting sqref="A3:B3">
    <cfRule type="containsBlanks" dxfId="1446" priority="3">
      <formula>LEN(TRIM(A3))=0</formula>
    </cfRule>
  </conditionalFormatting>
  <conditionalFormatting sqref="A2:B6">
    <cfRule type="cellIs" dxfId="1445" priority="1" operator="equal">
      <formula>0</formula>
    </cfRule>
    <cfRule type="containsBlanks" dxfId="1444" priority="2">
      <formula>LEN(TRIM(A2))=0</formula>
    </cfRule>
  </conditionalFormatting>
  <dataValidations count="1">
    <dataValidation type="list" allowBlank="1" showInputMessage="1" showErrorMessage="1" sqref="B9:B21 A4:A21" xr:uid="{91783C00-82D9-47E5-AB16-6659151FC4CB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0DD57-8725-494B-ACDE-197D6794C9AA}">
  <sheetPr codeName="Hoja49">
    <tabColor rgb="FFC00000"/>
  </sheetPr>
  <dimension ref="A1:W25"/>
  <sheetViews>
    <sheetView workbookViewId="0">
      <selection activeCell="C3" sqref="C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192</v>
      </c>
      <c r="B2" s="7" t="s">
        <v>88</v>
      </c>
      <c r="C2" s="7">
        <v>20000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0.1368</v>
      </c>
      <c r="F2" s="8">
        <f t="shared" si="0"/>
        <v>5.3999999999999992E-2</v>
      </c>
      <c r="G2" s="8">
        <f t="shared" si="0"/>
        <v>0</v>
      </c>
      <c r="H2" s="8">
        <f t="shared" si="0"/>
        <v>0</v>
      </c>
      <c r="I2" s="8">
        <f t="shared" si="0"/>
        <v>8.2800000000000012E-2</v>
      </c>
      <c r="J2" s="8">
        <f t="shared" si="0"/>
        <v>0.13800000000000001</v>
      </c>
      <c r="K2" s="8">
        <f t="shared" si="0"/>
        <v>0.13799999999999998</v>
      </c>
      <c r="L2" s="8">
        <f t="shared" si="0"/>
        <v>5.2199999999999996E-2</v>
      </c>
      <c r="M2" s="8">
        <f t="shared" si="0"/>
        <v>5.2199999999999996E-2</v>
      </c>
      <c r="N2" s="8">
        <f t="shared" si="0"/>
        <v>1.1599999999999999E-2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4.0600000000000004E-2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89</v>
      </c>
      <c r="B4" s="9">
        <v>180</v>
      </c>
      <c r="C4" s="9">
        <f>IF(Tabla249[[#This Row],[CANTIDAD]]="",0%,Tabla249[[#This Row],[CANTIDAD]]/10)</f>
        <v>18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290</v>
      </c>
      <c r="C5" s="9">
        <f>IF(Tabla249[[#This Row],[CANTIDAD]]="",0%,Tabla249[[#This Row],[CANTIDAD]]/10)</f>
        <v>29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91</v>
      </c>
      <c r="B6" s="9">
        <v>300</v>
      </c>
      <c r="C6" s="9">
        <f>IF(Tabla249[[#This Row],[CANTIDAD]]="",0%,Tabla249[[#This Row],[CANTIDAD]]/10)</f>
        <v>30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230</v>
      </c>
      <c r="C7" s="9">
        <f>IF(Tabla249[[#This Row],[CANTIDAD]]="",0%,Tabla249[[#This Row],[CANTIDAD]]/10)</f>
        <v>23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IF(Tabla249[[#This Row],[CANTIDAD]]="",0%,Tabla249[[#This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IF(Tabla249[[#This Row],[CANTIDAD]]="",0%,Tabla249[[#This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IF(Tabla249[[#This Row],[CANTIDAD]]="",0%,Tabla249[[#This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IF(Tabla249[[#This Row],[CANTIDAD]]="",0%,Tabla249[[#This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IF(Tabla249[[#This Row],[CANTIDAD]]="",0%,Tabla249[[#This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IF(Tabla249[[#This Row],[CANTIDAD]]="",0%,Tabla249[[#This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IF(Tabla249[[#This Row],[CANTIDAD]]="",0%,Tabla249[[#This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IF(Tabla249[[#This Row],[CANTIDAD]]="",0%,Tabla249[[#This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IF(Tabla249[[#This Row],[CANTIDAD]]="",0%,Tabla249[[#This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IF(Tabla249[[#This Row],[CANTIDAD]]="",0%,Tabla249[[#This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IF(Tabla249[[#This Row],[CANTIDAD]]="",0%,Tabla249[[#This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IF(Tabla249[[#This Row],[CANTIDAD]]="",0%,Tabla249[[#This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IF(Tabla249[[#This Row],[CANTIDAD]]="",0%,Tabla249[[#This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IF(Tabla249[[#This Row],[CANTIDAD]]="",0%,Tabla249[[#This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443" priority="28">
      <formula>LEN(TRIM(D2))=0</formula>
    </cfRule>
  </conditionalFormatting>
  <conditionalFormatting sqref="D4:W21 D2:W2">
    <cfRule type="cellIs" dxfId="1442" priority="27" operator="equal">
      <formula>0</formula>
    </cfRule>
  </conditionalFormatting>
  <conditionalFormatting sqref="C4:C21">
    <cfRule type="cellIs" dxfId="1441" priority="25" operator="equal">
      <formula>0</formula>
    </cfRule>
    <cfRule type="containsBlanks" dxfId="1440" priority="26">
      <formula>LEN(TRIM(C4))=0</formula>
    </cfRule>
  </conditionalFormatting>
  <conditionalFormatting sqref="D1:W1">
    <cfRule type="containsBlanks" dxfId="1439" priority="24">
      <formula>LEN(TRIM(D1))=0</formula>
    </cfRule>
  </conditionalFormatting>
  <conditionalFormatting sqref="C1">
    <cfRule type="containsBlanks" dxfId="1438" priority="23">
      <formula>LEN(TRIM(C1))=0</formula>
    </cfRule>
  </conditionalFormatting>
  <conditionalFormatting sqref="C2">
    <cfRule type="containsBlanks" dxfId="1437" priority="22">
      <formula>LEN(TRIM(C2))=0</formula>
    </cfRule>
  </conditionalFormatting>
  <conditionalFormatting sqref="D3:W3">
    <cfRule type="containsBlanks" dxfId="1436" priority="21">
      <formula>LEN(TRIM(D3))=0</formula>
    </cfRule>
  </conditionalFormatting>
  <conditionalFormatting sqref="C3">
    <cfRule type="containsBlanks" dxfId="1435" priority="20">
      <formula>LEN(TRIM(C3))=0</formula>
    </cfRule>
  </conditionalFormatting>
  <conditionalFormatting sqref="A13:W21 C1:W9 B10:W12">
    <cfRule type="cellIs" dxfId="1434" priority="18" operator="equal">
      <formula>0</formula>
    </cfRule>
    <cfRule type="containsBlanks" dxfId="1433" priority="19">
      <formula>LEN(TRIM(A1))=0</formula>
    </cfRule>
  </conditionalFormatting>
  <conditionalFormatting sqref="B9">
    <cfRule type="cellIs" dxfId="1432" priority="16" operator="equal">
      <formula>0</formula>
    </cfRule>
    <cfRule type="containsBlanks" dxfId="1431" priority="17">
      <formula>LEN(TRIM(B9))=0</formula>
    </cfRule>
  </conditionalFormatting>
  <conditionalFormatting sqref="A1:B1">
    <cfRule type="containsBlanks" dxfId="1430" priority="15">
      <formula>LEN(TRIM(A1))=0</formula>
    </cfRule>
  </conditionalFormatting>
  <conditionalFormatting sqref="A1:B1">
    <cfRule type="cellIs" dxfId="1429" priority="13" operator="equal">
      <formula>0</formula>
    </cfRule>
    <cfRule type="containsBlanks" dxfId="1428" priority="14">
      <formula>LEN(TRIM(A1))=0</formula>
    </cfRule>
  </conditionalFormatting>
  <conditionalFormatting sqref="A9:A12">
    <cfRule type="cellIs" dxfId="1427" priority="11" operator="equal">
      <formula>0</formula>
    </cfRule>
    <cfRule type="containsBlanks" dxfId="1426" priority="12">
      <formula>LEN(TRIM(A9))=0</formula>
    </cfRule>
  </conditionalFormatting>
  <conditionalFormatting sqref="A9">
    <cfRule type="cellIs" dxfId="1425" priority="9" operator="equal">
      <formula>0</formula>
    </cfRule>
    <cfRule type="containsBlanks" dxfId="1424" priority="10">
      <formula>LEN(TRIM(A9))=0</formula>
    </cfRule>
  </conditionalFormatting>
  <conditionalFormatting sqref="A8:B8">
    <cfRule type="cellIs" dxfId="1423" priority="7" operator="equal">
      <formula>0</formula>
    </cfRule>
    <cfRule type="containsBlanks" dxfId="1422" priority="8">
      <formula>LEN(TRIM(A8))=0</formula>
    </cfRule>
  </conditionalFormatting>
  <conditionalFormatting sqref="A7:B7">
    <cfRule type="cellIs" dxfId="1421" priority="5" operator="equal">
      <formula>0</formula>
    </cfRule>
    <cfRule type="containsBlanks" dxfId="1420" priority="6">
      <formula>LEN(TRIM(A7))=0</formula>
    </cfRule>
  </conditionalFormatting>
  <conditionalFormatting sqref="A2:B2">
    <cfRule type="containsBlanks" dxfId="1419" priority="4">
      <formula>LEN(TRIM(A2))=0</formula>
    </cfRule>
  </conditionalFormatting>
  <conditionalFormatting sqref="A3:B3">
    <cfRule type="containsBlanks" dxfId="1418" priority="3">
      <formula>LEN(TRIM(A3))=0</formula>
    </cfRule>
  </conditionalFormatting>
  <conditionalFormatting sqref="A2:B6">
    <cfRule type="cellIs" dxfId="1417" priority="1" operator="equal">
      <formula>0</formula>
    </cfRule>
    <cfRule type="containsBlanks" dxfId="1416" priority="2">
      <formula>LEN(TRIM(A2))=0</formula>
    </cfRule>
  </conditionalFormatting>
  <dataValidations count="1">
    <dataValidation type="list" allowBlank="1" showInputMessage="1" showErrorMessage="1" sqref="B9:B21 A4:A21" xr:uid="{9BB2C1A2-A21B-4F0A-8BC4-12D86B5C5E76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712F3-B262-4A10-A534-E116A063F908}">
  <sheetPr codeName="Hoja50">
    <tabColor rgb="FFC00000"/>
  </sheetPr>
  <dimension ref="A1:W25"/>
  <sheetViews>
    <sheetView workbookViewId="0">
      <selection activeCell="A4" sqref="A4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194</v>
      </c>
      <c r="B2" s="7" t="s">
        <v>195</v>
      </c>
      <c r="C2" s="7">
        <v>25000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1.21E-2</v>
      </c>
      <c r="F2" s="8">
        <f t="shared" si="0"/>
        <v>1.21E-2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5.7200000000000008E-2</v>
      </c>
      <c r="K2" s="8">
        <f t="shared" si="0"/>
        <v>0.18</v>
      </c>
      <c r="L2" s="8">
        <f t="shared" si="0"/>
        <v>2.1080000000000002E-2</v>
      </c>
      <c r="M2" s="8">
        <f t="shared" si="0"/>
        <v>1.3600000000000001E-2</v>
      </c>
      <c r="N2" s="8">
        <f t="shared" si="0"/>
        <v>0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0.19345999999999997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101</v>
      </c>
      <c r="B4" s="9">
        <v>340</v>
      </c>
      <c r="C4" s="9">
        <f>IF(Tabla250[[#This Row],[CANTIDAD]]="",0%,Tabla250[[#This Row],[CANTIDAD]]/10)</f>
        <v>34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6.2E-2</v>
      </c>
      <c r="M4" s="10" cm="1">
        <f t="array" ref="M4">IF($A4="",0%,(_xlfn.XLOOKUP($A4,Tabla1[[#All],[ID]],Tabla1[[#All],[MgO]])))</f>
        <v>0.04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0.56899999999999995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/>
      <c r="C5" s="9">
        <f>IF(Tabla250[[#This Row],[CANTIDAD]]="",0%,Tabla250[[#This Row],[CANTIDAD]]/10)</f>
        <v>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278</v>
      </c>
      <c r="B6" s="9">
        <v>110</v>
      </c>
      <c r="C6" s="9">
        <f>IF(Tabla250[[#This Row],[CANTIDAD]]="",0%,Tabla250[[#This Row],[CANTIDAD]]/10)</f>
        <v>11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0.11</v>
      </c>
      <c r="F6" s="10" cm="1">
        <f t="array" ref="F6">IF($A6="",0%,(_xlfn.XLOOKUP($A6,Tabla1[[#All],[ID]],Tabla1[[#All],[N-NH4]])))</f>
        <v>0.11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0.52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300</v>
      </c>
      <c r="C7" s="9">
        <f>IF(Tabla250[[#This Row],[CANTIDAD]]="",0%,Tabla250[[#This Row],[CANTIDAD]]/10)</f>
        <v>30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IF(Tabla250[[#This Row],[CANTIDAD]]="",0%,Tabla250[[#This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IF(Tabla250[[#This Row],[CANTIDAD]]="",0%,Tabla250[[#This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IF(Tabla250[[#This Row],[CANTIDAD]]="",0%,Tabla250[[#This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IF(Tabla250[[#This Row],[CANTIDAD]]="",0%,Tabla250[[#This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IF(Tabla250[[#This Row],[CANTIDAD]]="",0%,Tabla250[[#This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IF(Tabla250[[#This Row],[CANTIDAD]]="",0%,Tabla250[[#This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IF(Tabla250[[#This Row],[CANTIDAD]]="",0%,Tabla250[[#This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IF(Tabla250[[#This Row],[CANTIDAD]]="",0%,Tabla250[[#This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IF(Tabla250[[#This Row],[CANTIDAD]]="",0%,Tabla250[[#This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IF(Tabla250[[#This Row],[CANTIDAD]]="",0%,Tabla250[[#This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IF(Tabla250[[#This Row],[CANTIDAD]]="",0%,Tabla250[[#This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IF(Tabla250[[#This Row],[CANTIDAD]]="",0%,Tabla250[[#This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IF(Tabla250[[#This Row],[CANTIDAD]]="",0%,Tabla250[[#This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IF(Tabla250[[#This Row],[CANTIDAD]]="",0%,Tabla250[[#This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415" priority="38">
      <formula>LEN(TRIM(D2))=0</formula>
    </cfRule>
  </conditionalFormatting>
  <conditionalFormatting sqref="D4:W21 D2:W2">
    <cfRule type="cellIs" dxfId="1414" priority="37" operator="equal">
      <formula>0</formula>
    </cfRule>
  </conditionalFormatting>
  <conditionalFormatting sqref="C4:C21">
    <cfRule type="cellIs" dxfId="1413" priority="35" operator="equal">
      <formula>0</formula>
    </cfRule>
    <cfRule type="containsBlanks" dxfId="1412" priority="36">
      <formula>LEN(TRIM(C4))=0</formula>
    </cfRule>
  </conditionalFormatting>
  <conditionalFormatting sqref="D1:W1">
    <cfRule type="containsBlanks" dxfId="1411" priority="34">
      <formula>LEN(TRIM(D1))=0</formula>
    </cfRule>
  </conditionalFormatting>
  <conditionalFormatting sqref="C1">
    <cfRule type="containsBlanks" dxfId="1410" priority="33">
      <formula>LEN(TRIM(C1))=0</formula>
    </cfRule>
  </conditionalFormatting>
  <conditionalFormatting sqref="C2">
    <cfRule type="containsBlanks" dxfId="1409" priority="32">
      <formula>LEN(TRIM(C2))=0</formula>
    </cfRule>
  </conditionalFormatting>
  <conditionalFormatting sqref="D3:W3">
    <cfRule type="containsBlanks" dxfId="1408" priority="31">
      <formula>LEN(TRIM(D3))=0</formula>
    </cfRule>
  </conditionalFormatting>
  <conditionalFormatting sqref="C3">
    <cfRule type="containsBlanks" dxfId="1407" priority="30">
      <formula>LEN(TRIM(C3))=0</formula>
    </cfRule>
  </conditionalFormatting>
  <conditionalFormatting sqref="A13:W21 C1:W9 B10:W12">
    <cfRule type="cellIs" dxfId="1406" priority="28" operator="equal">
      <formula>0</formula>
    </cfRule>
    <cfRule type="containsBlanks" dxfId="1405" priority="29">
      <formula>LEN(TRIM(A1))=0</formula>
    </cfRule>
  </conditionalFormatting>
  <conditionalFormatting sqref="B9">
    <cfRule type="cellIs" dxfId="1404" priority="26" operator="equal">
      <formula>0</formula>
    </cfRule>
    <cfRule type="containsBlanks" dxfId="1403" priority="27">
      <formula>LEN(TRIM(B9))=0</formula>
    </cfRule>
  </conditionalFormatting>
  <conditionalFormatting sqref="A1:B1">
    <cfRule type="containsBlanks" dxfId="1402" priority="25">
      <formula>LEN(TRIM(A1))=0</formula>
    </cfRule>
  </conditionalFormatting>
  <conditionalFormatting sqref="A1:B1">
    <cfRule type="cellIs" dxfId="1401" priority="23" operator="equal">
      <formula>0</formula>
    </cfRule>
    <cfRule type="containsBlanks" dxfId="1400" priority="24">
      <formula>LEN(TRIM(A1))=0</formula>
    </cfRule>
  </conditionalFormatting>
  <conditionalFormatting sqref="A10:A12">
    <cfRule type="cellIs" dxfId="1399" priority="21" operator="equal">
      <formula>0</formula>
    </cfRule>
    <cfRule type="containsBlanks" dxfId="1398" priority="22">
      <formula>LEN(TRIM(A10))=0</formula>
    </cfRule>
  </conditionalFormatting>
  <conditionalFormatting sqref="B7">
    <cfRule type="cellIs" dxfId="1397" priority="15" operator="equal">
      <formula>0</formula>
    </cfRule>
    <cfRule type="containsBlanks" dxfId="1396" priority="16">
      <formula>LEN(TRIM(B7))=0</formula>
    </cfRule>
  </conditionalFormatting>
  <conditionalFormatting sqref="A2:B4 B5:B6">
    <cfRule type="cellIs" dxfId="1395" priority="11" operator="equal">
      <formula>0</formula>
    </cfRule>
    <cfRule type="containsBlanks" dxfId="1394" priority="12">
      <formula>LEN(TRIM(A2))=0</formula>
    </cfRule>
  </conditionalFormatting>
  <conditionalFormatting sqref="B8">
    <cfRule type="cellIs" dxfId="1393" priority="17" operator="equal">
      <formula>0</formula>
    </cfRule>
    <cfRule type="containsBlanks" dxfId="1392" priority="18">
      <formula>LEN(TRIM(B8))=0</formula>
    </cfRule>
  </conditionalFormatting>
  <conditionalFormatting sqref="A2:B2">
    <cfRule type="containsBlanks" dxfId="1391" priority="14">
      <formula>LEN(TRIM(A2))=0</formula>
    </cfRule>
  </conditionalFormatting>
  <conditionalFormatting sqref="A3:B3">
    <cfRule type="containsBlanks" dxfId="1390" priority="13">
      <formula>LEN(TRIM(A3))=0</formula>
    </cfRule>
  </conditionalFormatting>
  <conditionalFormatting sqref="A8">
    <cfRule type="cellIs" dxfId="1389" priority="9" operator="equal">
      <formula>0</formula>
    </cfRule>
    <cfRule type="containsBlanks" dxfId="1388" priority="10">
      <formula>LEN(TRIM(A8))=0</formula>
    </cfRule>
  </conditionalFormatting>
  <conditionalFormatting sqref="A5">
    <cfRule type="cellIs" dxfId="1387" priority="7" operator="equal">
      <formula>0</formula>
    </cfRule>
    <cfRule type="containsBlanks" dxfId="1386" priority="8">
      <formula>LEN(TRIM(A5))=0</formula>
    </cfRule>
  </conditionalFormatting>
  <conditionalFormatting sqref="A9">
    <cfRule type="cellIs" dxfId="1385" priority="5" operator="equal">
      <formula>0</formula>
    </cfRule>
    <cfRule type="containsBlanks" dxfId="1384" priority="6">
      <formula>LEN(TRIM(A9))=0</formula>
    </cfRule>
  </conditionalFormatting>
  <conditionalFormatting sqref="A6">
    <cfRule type="cellIs" dxfId="1383" priority="3" operator="equal">
      <formula>0</formula>
    </cfRule>
    <cfRule type="containsBlanks" dxfId="1382" priority="4">
      <formula>LEN(TRIM(A6))=0</formula>
    </cfRule>
  </conditionalFormatting>
  <conditionalFormatting sqref="A7">
    <cfRule type="cellIs" dxfId="1381" priority="1" operator="equal">
      <formula>0</formula>
    </cfRule>
    <cfRule type="containsBlanks" dxfId="1380" priority="2">
      <formula>LEN(TRIM(A7))=0</formula>
    </cfRule>
  </conditionalFormatting>
  <dataValidations count="1">
    <dataValidation type="list" allowBlank="1" showInputMessage="1" showErrorMessage="1" sqref="B9:B21 A4:A21" xr:uid="{FDC1CB30-F80F-4DE3-817A-E96A34A85E26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0E0F-6E03-4FF7-9F23-3321ED0F9D9F}">
  <sheetPr codeName="Hoja51">
    <tabColor rgb="FFC00000"/>
  </sheetPr>
  <dimension ref="A1:W25"/>
  <sheetViews>
    <sheetView zoomScale="115" zoomScaleNormal="115" workbookViewId="0">
      <selection activeCell="A2" sqref="A2:B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198</v>
      </c>
      <c r="B2" s="7" t="s">
        <v>34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0.183</v>
      </c>
      <c r="M2" s="8">
        <f t="shared" si="0"/>
        <v>0.18299999999999997</v>
      </c>
      <c r="N2" s="8">
        <f t="shared" si="0"/>
        <v>3.95E-2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0.15839999999999999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150</v>
      </c>
      <c r="C4" s="9">
        <f>IF(Tabla251[[#This Row],[CANTIDAD]]="",0%,Tabla251[[#This Row],[CANTIDAD]]/10)</f>
        <v>15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100</v>
      </c>
      <c r="C5" s="9">
        <f>IF(Tabla251[[#This Row],[CANTIDAD]]="",0%,Tabla251[[#This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41</v>
      </c>
      <c r="B6" s="9">
        <v>100</v>
      </c>
      <c r="C6" s="9">
        <f>IF(Tabla251[[#This Row],[CANTIDAD]]="",0%,Tabla251[[#This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0.34</v>
      </c>
      <c r="M6" s="10" cm="1">
        <f t="array" ref="M6">IF($A6="",0%,(_xlfn.XLOOKUP($A6,Tabla1[[#All],[ID]],Tabla1[[#All],[MgO]])))</f>
        <v>0.14000000000000001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400</v>
      </c>
      <c r="C7" s="9">
        <f>IF(Tabla251[[#This Row],[CANTIDAD]]="",0%,Tabla251[[#This Row],[CANTIDAD]]/10)</f>
        <v>40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43</v>
      </c>
      <c r="B8" s="9">
        <v>250</v>
      </c>
      <c r="C8" s="9">
        <f>IF(Tabla251[[#This Row],[CANTIDAD]]="",0%,Tabla251[[#This Row],[CANTIDAD]]/10)</f>
        <v>25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0.44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IF(Tabla251[[#This Row],[CANTIDAD]]="",0%,Tabla251[[#This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IF(Tabla251[[#This Row],[CANTIDAD]]="",0%,Tabla251[[#This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IF(Tabla251[[#This Row],[CANTIDAD]]="",0%,Tabla251[[#This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IF(Tabla251[[#This Row],[CANTIDAD]]="",0%,Tabla251[[#This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IF(Tabla251[[#This Row],[CANTIDAD]]="",0%,Tabla251[[#This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IF(Tabla251[[#This Row],[CANTIDAD]]="",0%,Tabla251[[#This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IF(Tabla251[[#This Row],[CANTIDAD]]="",0%,Tabla251[[#This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IF(Tabla251[[#This Row],[CANTIDAD]]="",0%,Tabla251[[#This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IF(Tabla251[[#This Row],[CANTIDAD]]="",0%,Tabla251[[#This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IF(Tabla251[[#This Row],[CANTIDAD]]="",0%,Tabla251[[#This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IF(Tabla251[[#This Row],[CANTIDAD]]="",0%,Tabla251[[#This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IF(Tabla251[[#This Row],[CANTIDAD]]="",0%,Tabla251[[#This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IF(Tabla251[[#This Row],[CANTIDAD]]="",0%,Tabla251[[#This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379" priority="24">
      <formula>LEN(TRIM(D2))=0</formula>
    </cfRule>
  </conditionalFormatting>
  <conditionalFormatting sqref="D4:W21 D2:W2">
    <cfRule type="cellIs" dxfId="1378" priority="23" operator="equal">
      <formula>0</formula>
    </cfRule>
  </conditionalFormatting>
  <conditionalFormatting sqref="C4:C21">
    <cfRule type="cellIs" dxfId="1377" priority="21" operator="equal">
      <formula>0</formula>
    </cfRule>
    <cfRule type="containsBlanks" dxfId="1376" priority="22">
      <formula>LEN(TRIM(C4))=0</formula>
    </cfRule>
  </conditionalFormatting>
  <conditionalFormatting sqref="D1:W1">
    <cfRule type="containsBlanks" dxfId="1375" priority="20">
      <formula>LEN(TRIM(D1))=0</formula>
    </cfRule>
  </conditionalFormatting>
  <conditionalFormatting sqref="C1">
    <cfRule type="containsBlanks" dxfId="1374" priority="19">
      <formula>LEN(TRIM(C1))=0</formula>
    </cfRule>
  </conditionalFormatting>
  <conditionalFormatting sqref="C2">
    <cfRule type="containsBlanks" dxfId="1373" priority="18">
      <formula>LEN(TRIM(C2))=0</formula>
    </cfRule>
  </conditionalFormatting>
  <conditionalFormatting sqref="D3:W3">
    <cfRule type="containsBlanks" dxfId="1372" priority="17">
      <formula>LEN(TRIM(D3))=0</formula>
    </cfRule>
  </conditionalFormatting>
  <conditionalFormatting sqref="C3">
    <cfRule type="containsBlanks" dxfId="1371" priority="16">
      <formula>LEN(TRIM(C3))=0</formula>
    </cfRule>
  </conditionalFormatting>
  <conditionalFormatting sqref="A13:W21 C1:W9 B10:W12">
    <cfRule type="cellIs" dxfId="1370" priority="14" operator="equal">
      <formula>0</formula>
    </cfRule>
    <cfRule type="containsBlanks" dxfId="1369" priority="15">
      <formula>LEN(TRIM(A1))=0</formula>
    </cfRule>
  </conditionalFormatting>
  <conditionalFormatting sqref="B9">
    <cfRule type="cellIs" dxfId="1368" priority="12" operator="equal">
      <formula>0</formula>
    </cfRule>
    <cfRule type="containsBlanks" dxfId="1367" priority="13">
      <formula>LEN(TRIM(B9))=0</formula>
    </cfRule>
  </conditionalFormatting>
  <conditionalFormatting sqref="A1:B1">
    <cfRule type="containsBlanks" dxfId="1366" priority="11">
      <formula>LEN(TRIM(A1))=0</formula>
    </cfRule>
  </conditionalFormatting>
  <conditionalFormatting sqref="A1:B1">
    <cfRule type="cellIs" dxfId="1365" priority="9" operator="equal">
      <formula>0</formula>
    </cfRule>
    <cfRule type="containsBlanks" dxfId="1364" priority="10">
      <formula>LEN(TRIM(A1))=0</formula>
    </cfRule>
  </conditionalFormatting>
  <conditionalFormatting sqref="A9:A12">
    <cfRule type="cellIs" dxfId="1363" priority="7" operator="equal">
      <formula>0</formula>
    </cfRule>
    <cfRule type="containsBlanks" dxfId="1362" priority="8">
      <formula>LEN(TRIM(A9))=0</formula>
    </cfRule>
  </conditionalFormatting>
  <conditionalFormatting sqref="A9">
    <cfRule type="cellIs" dxfId="1361" priority="5" operator="equal">
      <formula>0</formula>
    </cfRule>
    <cfRule type="containsBlanks" dxfId="1360" priority="6">
      <formula>LEN(TRIM(A9))=0</formula>
    </cfRule>
  </conditionalFormatting>
  <conditionalFormatting sqref="A2:B2">
    <cfRule type="containsBlanks" dxfId="1359" priority="4">
      <formula>LEN(TRIM(A2))=0</formula>
    </cfRule>
  </conditionalFormatting>
  <conditionalFormatting sqref="A3:B3">
    <cfRule type="containsBlanks" dxfId="1358" priority="3">
      <formula>LEN(TRIM(A3))=0</formula>
    </cfRule>
  </conditionalFormatting>
  <conditionalFormatting sqref="A2:B8">
    <cfRule type="cellIs" dxfId="1357" priority="1" operator="equal">
      <formula>0</formula>
    </cfRule>
    <cfRule type="containsBlanks" dxfId="1356" priority="2">
      <formula>LEN(TRIM(A2))=0</formula>
    </cfRule>
  </conditionalFormatting>
  <dataValidations count="1">
    <dataValidation type="list" allowBlank="1" showInputMessage="1" showErrorMessage="1" sqref="B9:B21 A4:A21" xr:uid="{01B5D180-D714-4C24-AE8D-131231B046C5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5FD62-0894-4629-B064-AE115CEA7894}">
  <sheetPr codeName="Hoja52">
    <tabColor rgb="FFC00000"/>
  </sheetPr>
  <dimension ref="A1:W25"/>
  <sheetViews>
    <sheetView workbookViewId="0">
      <selection activeCell="H37" sqref="H3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199</v>
      </c>
      <c r="B2" s="7" t="s">
        <v>159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0.11440000000000002</v>
      </c>
      <c r="M2" s="8">
        <f t="shared" si="0"/>
        <v>0.15701999999999999</v>
      </c>
      <c r="N2" s="8">
        <f t="shared" si="0"/>
        <v>9.3200000000000005E-2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0.15565999999999999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440</v>
      </c>
      <c r="C4" s="9">
        <f>IF(Tabla252[[#This Row],[CANTIDAD]]="",0%,Tabla252[[#This Row],[CANTIDAD]]/10)</f>
        <v>44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180</v>
      </c>
      <c r="C5" s="9">
        <f>IF(Tabla252[[#This Row],[CANTIDAD]]="",0%,Tabla252[[#This Row],[CANTIDAD]]/10)</f>
        <v>18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160</v>
      </c>
      <c r="B6" s="9">
        <v>70</v>
      </c>
      <c r="C6" s="9">
        <f>IF(Tabla252[[#This Row],[CANTIDAD]]="",0%,Tabla252[[#This Row],[CANTIDAD]]/10)</f>
        <v>7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6.0000000000000001E-3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0.47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310</v>
      </c>
      <c r="C7" s="9">
        <f>IF(Tabla252[[#This Row],[CANTIDAD]]="",0%,Tabla252[[#This Row],[CANTIDAD]]/10)</f>
        <v>31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IF(Tabla252[[#This Row],[CANTIDAD]]="",0%,Tabla252[[#This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IF(Tabla252[[#This Row],[CANTIDAD]]="",0%,Tabla252[[#This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IF(Tabla252[[#This Row],[CANTIDAD]]="",0%,Tabla252[[#This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IF(Tabla252[[#This Row],[CANTIDAD]]="",0%,Tabla252[[#This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IF(Tabla252[[#This Row],[CANTIDAD]]="",0%,Tabla252[[#This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IF(Tabla252[[#This Row],[CANTIDAD]]="",0%,Tabla252[[#This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IF(Tabla252[[#This Row],[CANTIDAD]]="",0%,Tabla252[[#This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IF(Tabla252[[#This Row],[CANTIDAD]]="",0%,Tabla252[[#This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IF(Tabla252[[#This Row],[CANTIDAD]]="",0%,Tabla252[[#This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IF(Tabla252[[#This Row],[CANTIDAD]]="",0%,Tabla252[[#This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IF(Tabla252[[#This Row],[CANTIDAD]]="",0%,Tabla252[[#This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IF(Tabla252[[#This Row],[CANTIDAD]]="",0%,Tabla252[[#This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IF(Tabla252[[#This Row],[CANTIDAD]]="",0%,Tabla252[[#This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IF(Tabla252[[#This Row],[CANTIDAD]]="",0%,Tabla252[[#This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355" priority="24">
      <formula>LEN(TRIM(D2))=0</formula>
    </cfRule>
  </conditionalFormatting>
  <conditionalFormatting sqref="D4:W21 D2:W2">
    <cfRule type="cellIs" dxfId="1354" priority="23" operator="equal">
      <formula>0</formula>
    </cfRule>
  </conditionalFormatting>
  <conditionalFormatting sqref="C4:C21">
    <cfRule type="cellIs" dxfId="1353" priority="21" operator="equal">
      <formula>0</formula>
    </cfRule>
    <cfRule type="containsBlanks" dxfId="1352" priority="22">
      <formula>LEN(TRIM(C4))=0</formula>
    </cfRule>
  </conditionalFormatting>
  <conditionalFormatting sqref="D1:W1">
    <cfRule type="containsBlanks" dxfId="1351" priority="20">
      <formula>LEN(TRIM(D1))=0</formula>
    </cfRule>
  </conditionalFormatting>
  <conditionalFormatting sqref="C1">
    <cfRule type="containsBlanks" dxfId="1350" priority="19">
      <formula>LEN(TRIM(C1))=0</formula>
    </cfRule>
  </conditionalFormatting>
  <conditionalFormatting sqref="C2">
    <cfRule type="containsBlanks" dxfId="1349" priority="18">
      <formula>LEN(TRIM(C2))=0</formula>
    </cfRule>
  </conditionalFormatting>
  <conditionalFormatting sqref="D3:W3">
    <cfRule type="containsBlanks" dxfId="1348" priority="17">
      <formula>LEN(TRIM(D3))=0</formula>
    </cfRule>
  </conditionalFormatting>
  <conditionalFormatting sqref="C3">
    <cfRule type="containsBlanks" dxfId="1347" priority="16">
      <formula>LEN(TRIM(C3))=0</formula>
    </cfRule>
  </conditionalFormatting>
  <conditionalFormatting sqref="A13:W21 C1:W9 B10:W12">
    <cfRule type="cellIs" dxfId="1346" priority="14" operator="equal">
      <formula>0</formula>
    </cfRule>
    <cfRule type="containsBlanks" dxfId="1345" priority="15">
      <formula>LEN(TRIM(A1))=0</formula>
    </cfRule>
  </conditionalFormatting>
  <conditionalFormatting sqref="B9">
    <cfRule type="cellIs" dxfId="1344" priority="12" operator="equal">
      <formula>0</formula>
    </cfRule>
    <cfRule type="containsBlanks" dxfId="1343" priority="13">
      <formula>LEN(TRIM(B9))=0</formula>
    </cfRule>
  </conditionalFormatting>
  <conditionalFormatting sqref="A1:B1">
    <cfRule type="containsBlanks" dxfId="1342" priority="11">
      <formula>LEN(TRIM(A1))=0</formula>
    </cfRule>
  </conditionalFormatting>
  <conditionalFormatting sqref="A1:B1">
    <cfRule type="cellIs" dxfId="1341" priority="9" operator="equal">
      <formula>0</formula>
    </cfRule>
    <cfRule type="containsBlanks" dxfId="1340" priority="10">
      <formula>LEN(TRIM(A1))=0</formula>
    </cfRule>
  </conditionalFormatting>
  <conditionalFormatting sqref="A9:A12">
    <cfRule type="cellIs" dxfId="1339" priority="7" operator="equal">
      <formula>0</formula>
    </cfRule>
    <cfRule type="containsBlanks" dxfId="1338" priority="8">
      <formula>LEN(TRIM(A9))=0</formula>
    </cfRule>
  </conditionalFormatting>
  <conditionalFormatting sqref="A9">
    <cfRule type="cellIs" dxfId="1337" priority="5" operator="equal">
      <formula>0</formula>
    </cfRule>
    <cfRule type="containsBlanks" dxfId="1336" priority="6">
      <formula>LEN(TRIM(A9))=0</formula>
    </cfRule>
  </conditionalFormatting>
  <conditionalFormatting sqref="A2:B2">
    <cfRule type="containsBlanks" dxfId="1335" priority="4">
      <formula>LEN(TRIM(A2))=0</formula>
    </cfRule>
  </conditionalFormatting>
  <conditionalFormatting sqref="A3:B3">
    <cfRule type="containsBlanks" dxfId="1334" priority="3">
      <formula>LEN(TRIM(A3))=0</formula>
    </cfRule>
  </conditionalFormatting>
  <conditionalFormatting sqref="A2:B8">
    <cfRule type="cellIs" dxfId="1333" priority="1" operator="equal">
      <formula>0</formula>
    </cfRule>
    <cfRule type="containsBlanks" dxfId="1332" priority="2">
      <formula>LEN(TRIM(A2))=0</formula>
    </cfRule>
  </conditionalFormatting>
  <dataValidations count="1">
    <dataValidation type="list" allowBlank="1" showInputMessage="1" showErrorMessage="1" sqref="B9:B21 A4:A21" xr:uid="{DC34D7E6-D672-4252-9680-F0C5BF439459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08CA3-7009-477B-8B7B-F29247A09491}">
  <sheetPr codeName="Hoja53">
    <tabColor rgb="FFC00000"/>
  </sheetPr>
  <dimension ref="A1:W25"/>
  <sheetViews>
    <sheetView workbookViewId="0">
      <selection activeCell="A2" sqref="A2:B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200</v>
      </c>
      <c r="B2" s="7" t="s">
        <v>159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0.11440000000000002</v>
      </c>
      <c r="M2" s="8">
        <f t="shared" si="0"/>
        <v>0.15701999999999999</v>
      </c>
      <c r="N2" s="8">
        <f t="shared" si="0"/>
        <v>9.3200000000000005E-2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0.15565999999999999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440</v>
      </c>
      <c r="C4" s="9">
        <f>IF(Tabla253[[#This Row],[CANTIDAD]]="",0%,Tabla253[[#This Row],[CANTIDAD]]/10)</f>
        <v>44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180</v>
      </c>
      <c r="C5" s="9">
        <f>IF(Tabla253[[#This Row],[CANTIDAD]]="",0%,Tabla253[[#This Row],[CANTIDAD]]/10)</f>
        <v>18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160</v>
      </c>
      <c r="B6" s="9">
        <v>70</v>
      </c>
      <c r="C6" s="9">
        <f>IF(Tabla253[[#This Row],[CANTIDAD]]="",0%,Tabla253[[#This Row],[CANTIDAD]]/10)</f>
        <v>7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6.0000000000000001E-3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0.47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310</v>
      </c>
      <c r="C7" s="9">
        <f>IF(Tabla253[[#This Row],[CANTIDAD]]="",0%,Tabla253[[#This Row],[CANTIDAD]]/10)</f>
        <v>31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IF(Tabla253[[#This Row],[CANTIDAD]]="",0%,Tabla253[[#This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IF(Tabla253[[#This Row],[CANTIDAD]]="",0%,Tabla253[[#This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IF(Tabla253[[#This Row],[CANTIDAD]]="",0%,Tabla253[[#This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IF(Tabla253[[#This Row],[CANTIDAD]]="",0%,Tabla253[[#This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IF(Tabla253[[#This Row],[CANTIDAD]]="",0%,Tabla253[[#This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IF(Tabla253[[#This Row],[CANTIDAD]]="",0%,Tabla253[[#This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IF(Tabla253[[#This Row],[CANTIDAD]]="",0%,Tabla253[[#This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IF(Tabla253[[#This Row],[CANTIDAD]]="",0%,Tabla253[[#This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IF(Tabla253[[#This Row],[CANTIDAD]]="",0%,Tabla253[[#This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IF(Tabla253[[#This Row],[CANTIDAD]]="",0%,Tabla253[[#This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IF(Tabla253[[#This Row],[CANTIDAD]]="",0%,Tabla253[[#This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IF(Tabla253[[#This Row],[CANTIDAD]]="",0%,Tabla253[[#This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IF(Tabla253[[#This Row],[CANTIDAD]]="",0%,Tabla253[[#This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IF(Tabla253[[#This Row],[CANTIDAD]]="",0%,Tabla253[[#This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331" priority="24">
      <formula>LEN(TRIM(D2))=0</formula>
    </cfRule>
  </conditionalFormatting>
  <conditionalFormatting sqref="D4:W21 D2:W2">
    <cfRule type="cellIs" dxfId="1330" priority="23" operator="equal">
      <formula>0</formula>
    </cfRule>
  </conditionalFormatting>
  <conditionalFormatting sqref="C4:C21">
    <cfRule type="cellIs" dxfId="1329" priority="21" operator="equal">
      <formula>0</formula>
    </cfRule>
    <cfRule type="containsBlanks" dxfId="1328" priority="22">
      <formula>LEN(TRIM(C4))=0</formula>
    </cfRule>
  </conditionalFormatting>
  <conditionalFormatting sqref="D1:W1">
    <cfRule type="containsBlanks" dxfId="1327" priority="20">
      <formula>LEN(TRIM(D1))=0</formula>
    </cfRule>
  </conditionalFormatting>
  <conditionalFormatting sqref="C1">
    <cfRule type="containsBlanks" dxfId="1326" priority="19">
      <formula>LEN(TRIM(C1))=0</formula>
    </cfRule>
  </conditionalFormatting>
  <conditionalFormatting sqref="C2">
    <cfRule type="containsBlanks" dxfId="1325" priority="18">
      <formula>LEN(TRIM(C2))=0</formula>
    </cfRule>
  </conditionalFormatting>
  <conditionalFormatting sqref="D3:W3">
    <cfRule type="containsBlanks" dxfId="1324" priority="17">
      <formula>LEN(TRIM(D3))=0</formula>
    </cfRule>
  </conditionalFormatting>
  <conditionalFormatting sqref="C3">
    <cfRule type="containsBlanks" dxfId="1323" priority="16">
      <formula>LEN(TRIM(C3))=0</formula>
    </cfRule>
  </conditionalFormatting>
  <conditionalFormatting sqref="A13:W21 C1:W9 B10:W12">
    <cfRule type="cellIs" dxfId="1322" priority="14" operator="equal">
      <formula>0</formula>
    </cfRule>
    <cfRule type="containsBlanks" dxfId="1321" priority="15">
      <formula>LEN(TRIM(A1))=0</formula>
    </cfRule>
  </conditionalFormatting>
  <conditionalFormatting sqref="B9">
    <cfRule type="cellIs" dxfId="1320" priority="12" operator="equal">
      <formula>0</formula>
    </cfRule>
    <cfRule type="containsBlanks" dxfId="1319" priority="13">
      <formula>LEN(TRIM(B9))=0</formula>
    </cfRule>
  </conditionalFormatting>
  <conditionalFormatting sqref="A1:B1">
    <cfRule type="containsBlanks" dxfId="1318" priority="11">
      <formula>LEN(TRIM(A1))=0</formula>
    </cfRule>
  </conditionalFormatting>
  <conditionalFormatting sqref="A1:B1">
    <cfRule type="cellIs" dxfId="1317" priority="9" operator="equal">
      <formula>0</formula>
    </cfRule>
    <cfRule type="containsBlanks" dxfId="1316" priority="10">
      <formula>LEN(TRIM(A1))=0</formula>
    </cfRule>
  </conditionalFormatting>
  <conditionalFormatting sqref="A9:A12">
    <cfRule type="cellIs" dxfId="1315" priority="7" operator="equal">
      <formula>0</formula>
    </cfRule>
    <cfRule type="containsBlanks" dxfId="1314" priority="8">
      <formula>LEN(TRIM(A9))=0</formula>
    </cfRule>
  </conditionalFormatting>
  <conditionalFormatting sqref="A9">
    <cfRule type="cellIs" dxfId="1313" priority="5" operator="equal">
      <formula>0</formula>
    </cfRule>
    <cfRule type="containsBlanks" dxfId="1312" priority="6">
      <formula>LEN(TRIM(A9))=0</formula>
    </cfRule>
  </conditionalFormatting>
  <conditionalFormatting sqref="A2:B2">
    <cfRule type="containsBlanks" dxfId="1311" priority="4">
      <formula>LEN(TRIM(A2))=0</formula>
    </cfRule>
  </conditionalFormatting>
  <conditionalFormatting sqref="A3:B3">
    <cfRule type="containsBlanks" dxfId="1310" priority="3">
      <formula>LEN(TRIM(A3))=0</formula>
    </cfRule>
  </conditionalFormatting>
  <conditionalFormatting sqref="A2:B8">
    <cfRule type="cellIs" dxfId="1309" priority="1" operator="equal">
      <formula>0</formula>
    </cfRule>
    <cfRule type="containsBlanks" dxfId="1308" priority="2">
      <formula>LEN(TRIM(A2))=0</formula>
    </cfRule>
  </conditionalFormatting>
  <dataValidations count="1">
    <dataValidation type="list" allowBlank="1" showInputMessage="1" showErrorMessage="1" sqref="B9:B21 A4:A21" xr:uid="{54283DDA-BC83-423C-9E49-538B66426C84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36857-644B-43D6-9CD4-B6E1EAE5FF37}">
  <sheetPr codeName="Hoja54">
    <tabColor rgb="FFC00000"/>
  </sheetPr>
  <dimension ref="A1:W25"/>
  <sheetViews>
    <sheetView workbookViewId="0">
      <selection activeCell="H37" sqref="H3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201</v>
      </c>
      <c r="B2" s="7" t="s">
        <v>99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0.2641</v>
      </c>
      <c r="M2" s="8">
        <f t="shared" si="0"/>
        <v>1.4499999999999999E-2</v>
      </c>
      <c r="N2" s="8">
        <f t="shared" si="0"/>
        <v>0.1075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2.8449999999999996E-2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750</v>
      </c>
      <c r="C4" s="9">
        <f>IF(Tabla254[[#This Row],[CANTIDAD]]="",0%,Tabla254[[#This Row],[CANTIDAD]]/10)</f>
        <v>75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50</v>
      </c>
      <c r="C5" s="9">
        <f>IF(Tabla254[[#This Row],[CANTIDAD]]="",0%,Tabla254[[#This Row],[CANTIDAD]]/10)</f>
        <v>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43</v>
      </c>
      <c r="B6" s="9">
        <v>150</v>
      </c>
      <c r="C6" s="9">
        <f>IF(Tabla254[[#This Row],[CANTIDAD]]="",0%,Tabla254[[#This Row],[CANTIDAD]]/10)</f>
        <v>15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0.44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101</v>
      </c>
      <c r="B7" s="9">
        <v>50</v>
      </c>
      <c r="C7" s="9">
        <f>IF(Tabla254[[#This Row],[CANTIDAD]]="",0%,Tabla254[[#This Row],[CANTIDAD]]/10)</f>
        <v>5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6.2E-2</v>
      </c>
      <c r="M7" s="10" cm="1">
        <f t="array" ref="M7">IF($A7="",0%,(_xlfn.XLOOKUP($A7,Tabla1[[#All],[ID]],Tabla1[[#All],[MgO]])))</f>
        <v>0.04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0.56899999999999995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IF(Tabla254[[#This Row],[CANTIDAD]]="",0%,Tabla254[[#This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IF(Tabla254[[#This Row],[CANTIDAD]]="",0%,Tabla254[[#This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IF(Tabla254[[#This Row],[CANTIDAD]]="",0%,Tabla254[[#This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IF(Tabla254[[#This Row],[CANTIDAD]]="",0%,Tabla254[[#This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IF(Tabla254[[#This Row],[CANTIDAD]]="",0%,Tabla254[[#This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IF(Tabla254[[#This Row],[CANTIDAD]]="",0%,Tabla254[[#This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IF(Tabla254[[#This Row],[CANTIDAD]]="",0%,Tabla254[[#This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IF(Tabla254[[#This Row],[CANTIDAD]]="",0%,Tabla254[[#This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IF(Tabla254[[#This Row],[CANTIDAD]]="",0%,Tabla254[[#This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IF(Tabla254[[#This Row],[CANTIDAD]]="",0%,Tabla254[[#This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IF(Tabla254[[#This Row],[CANTIDAD]]="",0%,Tabla254[[#This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IF(Tabla254[[#This Row],[CANTIDAD]]="",0%,Tabla254[[#This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IF(Tabla254[[#This Row],[CANTIDAD]]="",0%,Tabla254[[#This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IF(Tabla254[[#This Row],[CANTIDAD]]="",0%,Tabla254[[#This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307" priority="28">
      <formula>LEN(TRIM(D2))=0</formula>
    </cfRule>
  </conditionalFormatting>
  <conditionalFormatting sqref="D4:W21 D2:W2">
    <cfRule type="cellIs" dxfId="1306" priority="27" operator="equal">
      <formula>0</formula>
    </cfRule>
  </conditionalFormatting>
  <conditionalFormatting sqref="C4:C21">
    <cfRule type="cellIs" dxfId="1305" priority="25" operator="equal">
      <formula>0</formula>
    </cfRule>
    <cfRule type="containsBlanks" dxfId="1304" priority="26">
      <formula>LEN(TRIM(C4))=0</formula>
    </cfRule>
  </conditionalFormatting>
  <conditionalFormatting sqref="D1:W1">
    <cfRule type="containsBlanks" dxfId="1303" priority="24">
      <formula>LEN(TRIM(D1))=0</formula>
    </cfRule>
  </conditionalFormatting>
  <conditionalFormatting sqref="C1">
    <cfRule type="containsBlanks" dxfId="1302" priority="23">
      <formula>LEN(TRIM(C1))=0</formula>
    </cfRule>
  </conditionalFormatting>
  <conditionalFormatting sqref="C2">
    <cfRule type="containsBlanks" dxfId="1301" priority="22">
      <formula>LEN(TRIM(C2))=0</formula>
    </cfRule>
  </conditionalFormatting>
  <conditionalFormatting sqref="D3:W3">
    <cfRule type="containsBlanks" dxfId="1300" priority="21">
      <formula>LEN(TRIM(D3))=0</formula>
    </cfRule>
  </conditionalFormatting>
  <conditionalFormatting sqref="C3">
    <cfRule type="containsBlanks" dxfId="1299" priority="20">
      <formula>LEN(TRIM(C3))=0</formula>
    </cfRule>
  </conditionalFormatting>
  <conditionalFormatting sqref="A13:W21 C1:W9 B10:W12">
    <cfRule type="cellIs" dxfId="1298" priority="18" operator="equal">
      <formula>0</formula>
    </cfRule>
    <cfRule type="containsBlanks" dxfId="1297" priority="19">
      <formula>LEN(TRIM(A1))=0</formula>
    </cfRule>
  </conditionalFormatting>
  <conditionalFormatting sqref="B9">
    <cfRule type="cellIs" dxfId="1296" priority="16" operator="equal">
      <formula>0</formula>
    </cfRule>
    <cfRule type="containsBlanks" dxfId="1295" priority="17">
      <formula>LEN(TRIM(B9))=0</formula>
    </cfRule>
  </conditionalFormatting>
  <conditionalFormatting sqref="A1:B1">
    <cfRule type="containsBlanks" dxfId="1294" priority="15">
      <formula>LEN(TRIM(A1))=0</formula>
    </cfRule>
  </conditionalFormatting>
  <conditionalFormatting sqref="A1:B1">
    <cfRule type="cellIs" dxfId="1293" priority="13" operator="equal">
      <formula>0</formula>
    </cfRule>
    <cfRule type="containsBlanks" dxfId="1292" priority="14">
      <formula>LEN(TRIM(A1))=0</formula>
    </cfRule>
  </conditionalFormatting>
  <conditionalFormatting sqref="A9:A12">
    <cfRule type="cellIs" dxfId="1291" priority="11" operator="equal">
      <formula>0</formula>
    </cfRule>
    <cfRule type="containsBlanks" dxfId="1290" priority="12">
      <formula>LEN(TRIM(A9))=0</formula>
    </cfRule>
  </conditionalFormatting>
  <conditionalFormatting sqref="A9">
    <cfRule type="cellIs" dxfId="1289" priority="9" operator="equal">
      <formula>0</formula>
    </cfRule>
    <cfRule type="containsBlanks" dxfId="1288" priority="10">
      <formula>LEN(TRIM(A9))=0</formula>
    </cfRule>
  </conditionalFormatting>
  <conditionalFormatting sqref="A8:B8">
    <cfRule type="cellIs" dxfId="1287" priority="7" operator="equal">
      <formula>0</formula>
    </cfRule>
    <cfRule type="containsBlanks" dxfId="1286" priority="8">
      <formula>LEN(TRIM(A8))=0</formula>
    </cfRule>
  </conditionalFormatting>
  <conditionalFormatting sqref="A7:B7">
    <cfRule type="cellIs" dxfId="1285" priority="5" operator="equal">
      <formula>0</formula>
    </cfRule>
    <cfRule type="containsBlanks" dxfId="1284" priority="6">
      <formula>LEN(TRIM(A7))=0</formula>
    </cfRule>
  </conditionalFormatting>
  <conditionalFormatting sqref="A2:B2">
    <cfRule type="containsBlanks" dxfId="1283" priority="4">
      <formula>LEN(TRIM(A2))=0</formula>
    </cfRule>
  </conditionalFormatting>
  <conditionalFormatting sqref="A3:B3">
    <cfRule type="containsBlanks" dxfId="1282" priority="3">
      <formula>LEN(TRIM(A3))=0</formula>
    </cfRule>
  </conditionalFormatting>
  <conditionalFormatting sqref="A2:B6">
    <cfRule type="cellIs" dxfId="1281" priority="1" operator="equal">
      <formula>0</formula>
    </cfRule>
    <cfRule type="containsBlanks" dxfId="1280" priority="2">
      <formula>LEN(TRIM(A2))=0</formula>
    </cfRule>
  </conditionalFormatting>
  <dataValidations count="1">
    <dataValidation type="list" allowBlank="1" showInputMessage="1" showErrorMessage="1" sqref="B9:B21 A4:A21" xr:uid="{CCE8359A-079C-4188-934C-7655CA3B8F6B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6E589-CFC5-4850-B6A5-49691D5F2557}">
  <sheetPr codeName="Hoja55">
    <tabColor rgb="FFC00000"/>
  </sheetPr>
  <dimension ref="A1:W25"/>
  <sheetViews>
    <sheetView workbookViewId="0">
      <selection activeCell="H37" sqref="H3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202</v>
      </c>
      <c r="B2" s="7" t="s">
        <v>195</v>
      </c>
      <c r="C2" s="7">
        <v>25000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0.15600000000000003</v>
      </c>
      <c r="F2" s="8">
        <f t="shared" si="0"/>
        <v>1.7999999999999999E-2</v>
      </c>
      <c r="G2" s="8">
        <f t="shared" si="0"/>
        <v>0</v>
      </c>
      <c r="H2" s="8">
        <f t="shared" si="0"/>
        <v>0</v>
      </c>
      <c r="I2" s="8">
        <f t="shared" si="0"/>
        <v>0.115</v>
      </c>
      <c r="J2" s="8">
        <f t="shared" si="0"/>
        <v>4.9000000000000002E-2</v>
      </c>
      <c r="K2" s="8">
        <f t="shared" si="0"/>
        <v>0.17</v>
      </c>
      <c r="L2" s="8">
        <f t="shared" si="0"/>
        <v>8.3199999999999996E-2</v>
      </c>
      <c r="M2" s="8">
        <f t="shared" si="0"/>
        <v>4.4999999999999997E-3</v>
      </c>
      <c r="N2" s="8">
        <f t="shared" si="0"/>
        <v>3.2399999999999998E-2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1.1399999999999999E-2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250</v>
      </c>
      <c r="C4" s="9">
        <f>IF(Tabla255[[#This Row],[CANTIDAD]]="",0%,Tabla255[[#This Row],[CANTIDAD]]/10)</f>
        <v>25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91</v>
      </c>
      <c r="B5" s="9">
        <v>100</v>
      </c>
      <c r="C5" s="9">
        <f>IF(Tabla255[[#This Row],[CANTIDAD]]="",0%,Tabla255[[#This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0.18</v>
      </c>
      <c r="F5" s="10" cm="1">
        <f t="array" ref="F5">IF($A5="",0%,(_xlfn.XLOOKUP($A5,Tabla1[[#All],[ID]],Tabla1[[#All],[N-NH4]])))</f>
        <v>0.18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0.46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92</v>
      </c>
      <c r="B6" s="9">
        <v>250</v>
      </c>
      <c r="C6" s="9">
        <f>IF(Tabla255[[#This Row],[CANTIDAD]]="",0%,Tabla255[[#This Row],[CANTIDAD]]/10)</f>
        <v>25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0.6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196</v>
      </c>
      <c r="B7" s="9">
        <v>100</v>
      </c>
      <c r="C7" s="9">
        <f>IF(Tabla255[[#This Row],[CANTIDAD]]="",0%,Tabla255[[#This Row],[CANTIDAD]]/10)</f>
        <v>10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0.23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0.03</v>
      </c>
      <c r="K7" s="10" cm="1">
        <f t="array" ref="K7">IF($A7="",0%,(_xlfn.XLOOKUP($A7,Tabla1[[#All],[ID]],Tabla1[[#All],[K]])))</f>
        <v>0.2</v>
      </c>
      <c r="L7" s="10" cm="1">
        <f t="array" ref="L7">IF($A7="",0%,(_xlfn.XLOOKUP($A7,Tabla1[[#All],[ID]],Tabla1[[#All],[CaO]])))</f>
        <v>0.04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0.03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197</v>
      </c>
      <c r="B8" s="9">
        <v>300</v>
      </c>
      <c r="C8" s="9">
        <f>IF(Tabla255[[#This Row],[CANTIDAD]]="",0%,Tabla255[[#This Row],[CANTIDAD]]/10)</f>
        <v>30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0.26400000000000001</v>
      </c>
      <c r="M8" s="10" cm="1">
        <f t="array" ref="M8">IF($A8="",0%,(_xlfn.XLOOKUP($A8,Tabla1[[#All],[ID]],Tabla1[[#All],[MgO]])))</f>
        <v>1.4999999999999999E-2</v>
      </c>
      <c r="N8" s="10" cm="1">
        <f t="array" ref="N8">IF($A8="",0%,(_xlfn.XLOOKUP($A8,Tabla1[[#All],[ID]],Tabla1[[#All],[S]])))</f>
        <v>0.108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2.8000000000000001E-2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IF(Tabla255[[#This Row],[CANTIDAD]]="",0%,Tabla255[[#This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IF(Tabla255[[#This Row],[CANTIDAD]]="",0%,Tabla255[[#This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IF(Tabla255[[#This Row],[CANTIDAD]]="",0%,Tabla255[[#This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IF(Tabla255[[#This Row],[CANTIDAD]]="",0%,Tabla255[[#This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IF(Tabla255[[#This Row],[CANTIDAD]]="",0%,Tabla255[[#This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IF(Tabla255[[#This Row],[CANTIDAD]]="",0%,Tabla255[[#This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IF(Tabla255[[#This Row],[CANTIDAD]]="",0%,Tabla255[[#This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IF(Tabla255[[#This Row],[CANTIDAD]]="",0%,Tabla255[[#This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IF(Tabla255[[#This Row],[CANTIDAD]]="",0%,Tabla255[[#This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IF(Tabla255[[#This Row],[CANTIDAD]]="",0%,Tabla255[[#This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IF(Tabla255[[#This Row],[CANTIDAD]]="",0%,Tabla255[[#This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IF(Tabla255[[#This Row],[CANTIDAD]]="",0%,Tabla255[[#This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IF(Tabla255[[#This Row],[CANTIDAD]]="",0%,Tabla255[[#This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279" priority="28">
      <formula>LEN(TRIM(D2))=0</formula>
    </cfRule>
  </conditionalFormatting>
  <conditionalFormatting sqref="D4:W21 D2:W2">
    <cfRule type="cellIs" dxfId="1278" priority="27" operator="equal">
      <formula>0</formula>
    </cfRule>
  </conditionalFormatting>
  <conditionalFormatting sqref="C4:C21">
    <cfRule type="cellIs" dxfId="1277" priority="25" operator="equal">
      <formula>0</formula>
    </cfRule>
    <cfRule type="containsBlanks" dxfId="1276" priority="26">
      <formula>LEN(TRIM(C4))=0</formula>
    </cfRule>
  </conditionalFormatting>
  <conditionalFormatting sqref="D1:W1">
    <cfRule type="containsBlanks" dxfId="1275" priority="24">
      <formula>LEN(TRIM(D1))=0</formula>
    </cfRule>
  </conditionalFormatting>
  <conditionalFormatting sqref="C1">
    <cfRule type="containsBlanks" dxfId="1274" priority="23">
      <formula>LEN(TRIM(C1))=0</formula>
    </cfRule>
  </conditionalFormatting>
  <conditionalFormatting sqref="C2">
    <cfRule type="containsBlanks" dxfId="1273" priority="22">
      <formula>LEN(TRIM(C2))=0</formula>
    </cfRule>
  </conditionalFormatting>
  <conditionalFormatting sqref="D3:W3">
    <cfRule type="containsBlanks" dxfId="1272" priority="21">
      <formula>LEN(TRIM(D3))=0</formula>
    </cfRule>
  </conditionalFormatting>
  <conditionalFormatting sqref="C3">
    <cfRule type="containsBlanks" dxfId="1271" priority="20">
      <formula>LEN(TRIM(C3))=0</formula>
    </cfRule>
  </conditionalFormatting>
  <conditionalFormatting sqref="A13:W21 C1:W9 B10:W12">
    <cfRule type="cellIs" dxfId="1270" priority="18" operator="equal">
      <formula>0</formula>
    </cfRule>
    <cfRule type="containsBlanks" dxfId="1269" priority="19">
      <formula>LEN(TRIM(A1))=0</formula>
    </cfRule>
  </conditionalFormatting>
  <conditionalFormatting sqref="B9">
    <cfRule type="cellIs" dxfId="1268" priority="16" operator="equal">
      <formula>0</formula>
    </cfRule>
    <cfRule type="containsBlanks" dxfId="1267" priority="17">
      <formula>LEN(TRIM(B9))=0</formula>
    </cfRule>
  </conditionalFormatting>
  <conditionalFormatting sqref="A1:B1">
    <cfRule type="containsBlanks" dxfId="1266" priority="15">
      <formula>LEN(TRIM(A1))=0</formula>
    </cfRule>
  </conditionalFormatting>
  <conditionalFormatting sqref="A1:B1">
    <cfRule type="cellIs" dxfId="1265" priority="13" operator="equal">
      <formula>0</formula>
    </cfRule>
    <cfRule type="containsBlanks" dxfId="1264" priority="14">
      <formula>LEN(TRIM(A1))=0</formula>
    </cfRule>
  </conditionalFormatting>
  <conditionalFormatting sqref="A9:A12">
    <cfRule type="cellIs" dxfId="1263" priority="11" operator="equal">
      <formula>0</formula>
    </cfRule>
    <cfRule type="containsBlanks" dxfId="1262" priority="12">
      <formula>LEN(TRIM(A9))=0</formula>
    </cfRule>
  </conditionalFormatting>
  <conditionalFormatting sqref="A9">
    <cfRule type="cellIs" dxfId="1261" priority="9" operator="equal">
      <formula>0</formula>
    </cfRule>
    <cfRule type="containsBlanks" dxfId="1260" priority="10">
      <formula>LEN(TRIM(A9))=0</formula>
    </cfRule>
  </conditionalFormatting>
  <conditionalFormatting sqref="A7:B7">
    <cfRule type="cellIs" dxfId="1259" priority="5" operator="equal">
      <formula>0</formula>
    </cfRule>
    <cfRule type="containsBlanks" dxfId="1258" priority="6">
      <formula>LEN(TRIM(A7))=0</formula>
    </cfRule>
  </conditionalFormatting>
  <conditionalFormatting sqref="A2:B6">
    <cfRule type="cellIs" dxfId="1257" priority="1" operator="equal">
      <formula>0</formula>
    </cfRule>
    <cfRule type="containsBlanks" dxfId="1256" priority="2">
      <formula>LEN(TRIM(A2))=0</formula>
    </cfRule>
  </conditionalFormatting>
  <conditionalFormatting sqref="A8:B8">
    <cfRule type="cellIs" dxfId="1255" priority="7" operator="equal">
      <formula>0</formula>
    </cfRule>
    <cfRule type="containsBlanks" dxfId="1254" priority="8">
      <formula>LEN(TRIM(A8))=0</formula>
    </cfRule>
  </conditionalFormatting>
  <conditionalFormatting sqref="A2:B2">
    <cfRule type="containsBlanks" dxfId="1253" priority="4">
      <formula>LEN(TRIM(A2))=0</formula>
    </cfRule>
  </conditionalFormatting>
  <conditionalFormatting sqref="A3:B3">
    <cfRule type="containsBlanks" dxfId="1252" priority="3">
      <formula>LEN(TRIM(A3))=0</formula>
    </cfRule>
  </conditionalFormatting>
  <dataValidations disablePrompts="1" count="1">
    <dataValidation type="list" allowBlank="1" showInputMessage="1" showErrorMessage="1" sqref="B9:B21 A4:A21" xr:uid="{C7F7D2A5-0277-4F46-956D-1E6766E0F283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1503D-66C0-4B99-9557-A8F6EE0F0C14}">
  <sheetPr codeName="Hoja56">
    <tabColor rgb="FFC00000"/>
  </sheetPr>
  <dimension ref="A1:W25"/>
  <sheetViews>
    <sheetView workbookViewId="0">
      <selection activeCell="C3" sqref="C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203</v>
      </c>
      <c r="B2" s="7" t="s">
        <v>88</v>
      </c>
      <c r="C2" s="7">
        <v>10000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0.1368</v>
      </c>
      <c r="F2" s="8">
        <f t="shared" si="0"/>
        <v>5.3999999999999992E-2</v>
      </c>
      <c r="G2" s="8">
        <f t="shared" si="0"/>
        <v>0</v>
      </c>
      <c r="H2" s="8">
        <f t="shared" si="0"/>
        <v>0</v>
      </c>
      <c r="I2" s="8">
        <f t="shared" si="0"/>
        <v>8.2800000000000012E-2</v>
      </c>
      <c r="J2" s="8">
        <f t="shared" si="0"/>
        <v>0.13800000000000001</v>
      </c>
      <c r="K2" s="8">
        <f t="shared" si="0"/>
        <v>0.13799999999999998</v>
      </c>
      <c r="L2" s="8">
        <f t="shared" si="0"/>
        <v>5.2199999999999996E-2</v>
      </c>
      <c r="M2" s="8">
        <f t="shared" si="0"/>
        <v>5.2199999999999996E-2</v>
      </c>
      <c r="N2" s="8">
        <f t="shared" si="0"/>
        <v>1.1599999999999999E-2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4.0600000000000004E-2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89</v>
      </c>
      <c r="B4" s="9">
        <v>180</v>
      </c>
      <c r="C4" s="9">
        <f>IF(Tabla256[[#This Row],[CANTIDAD]]="",0%,Tabla256[[#This Row],[CANTIDAD]]/10)</f>
        <v>18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290</v>
      </c>
      <c r="C5" s="9">
        <f>IF(Tabla256[[#This Row],[CANTIDAD]]="",0%,Tabla256[[#This Row],[CANTIDAD]]/10)</f>
        <v>29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91</v>
      </c>
      <c r="B6" s="9">
        <v>300</v>
      </c>
      <c r="C6" s="9">
        <f>IF(Tabla256[[#This Row],[CANTIDAD]]="",0%,Tabla256[[#This Row],[CANTIDAD]]/10)</f>
        <v>30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230</v>
      </c>
      <c r="C7" s="9">
        <f>IF(Tabla256[[#This Row],[CANTIDAD]]="",0%,Tabla256[[#This Row],[CANTIDAD]]/10)</f>
        <v>23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IF(Tabla256[[#This Row],[CANTIDAD]]="",0%,Tabla256[[#This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IF(Tabla256[[#This Row],[CANTIDAD]]="",0%,Tabla256[[#This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IF(Tabla256[[#This Row],[CANTIDAD]]="",0%,Tabla256[[#This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IF(Tabla256[[#This Row],[CANTIDAD]]="",0%,Tabla256[[#This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IF(Tabla256[[#This Row],[CANTIDAD]]="",0%,Tabla256[[#This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IF(Tabla256[[#This Row],[CANTIDAD]]="",0%,Tabla256[[#This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IF(Tabla256[[#This Row],[CANTIDAD]]="",0%,Tabla256[[#This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IF(Tabla256[[#This Row],[CANTIDAD]]="",0%,Tabla256[[#This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IF(Tabla256[[#This Row],[CANTIDAD]]="",0%,Tabla256[[#This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IF(Tabla256[[#This Row],[CANTIDAD]]="",0%,Tabla256[[#This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IF(Tabla256[[#This Row],[CANTIDAD]]="",0%,Tabla256[[#This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IF(Tabla256[[#This Row],[CANTIDAD]]="",0%,Tabla256[[#This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IF(Tabla256[[#This Row],[CANTIDAD]]="",0%,Tabla256[[#This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IF(Tabla256[[#This Row],[CANTIDAD]]="",0%,Tabla256[[#This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251" priority="28">
      <formula>LEN(TRIM(D2))=0</formula>
    </cfRule>
  </conditionalFormatting>
  <conditionalFormatting sqref="D4:W21 D2:W2">
    <cfRule type="cellIs" dxfId="1250" priority="27" operator="equal">
      <formula>0</formula>
    </cfRule>
  </conditionalFormatting>
  <conditionalFormatting sqref="C4:C21">
    <cfRule type="cellIs" dxfId="1249" priority="25" operator="equal">
      <formula>0</formula>
    </cfRule>
    <cfRule type="containsBlanks" dxfId="1248" priority="26">
      <formula>LEN(TRIM(C4))=0</formula>
    </cfRule>
  </conditionalFormatting>
  <conditionalFormatting sqref="D1:W1">
    <cfRule type="containsBlanks" dxfId="1247" priority="24">
      <formula>LEN(TRIM(D1))=0</formula>
    </cfRule>
  </conditionalFormatting>
  <conditionalFormatting sqref="C1">
    <cfRule type="containsBlanks" dxfId="1246" priority="23">
      <formula>LEN(TRIM(C1))=0</formula>
    </cfRule>
  </conditionalFormatting>
  <conditionalFormatting sqref="C2">
    <cfRule type="containsBlanks" dxfId="1245" priority="22">
      <formula>LEN(TRIM(C2))=0</formula>
    </cfRule>
  </conditionalFormatting>
  <conditionalFormatting sqref="D3:W3">
    <cfRule type="containsBlanks" dxfId="1244" priority="21">
      <formula>LEN(TRIM(D3))=0</formula>
    </cfRule>
  </conditionalFormatting>
  <conditionalFormatting sqref="C3">
    <cfRule type="containsBlanks" dxfId="1243" priority="20">
      <formula>LEN(TRIM(C3))=0</formula>
    </cfRule>
  </conditionalFormatting>
  <conditionalFormatting sqref="A13:W21 C1:W9 B10:W12">
    <cfRule type="cellIs" dxfId="1242" priority="18" operator="equal">
      <formula>0</formula>
    </cfRule>
    <cfRule type="containsBlanks" dxfId="1241" priority="19">
      <formula>LEN(TRIM(A1))=0</formula>
    </cfRule>
  </conditionalFormatting>
  <conditionalFormatting sqref="B9">
    <cfRule type="cellIs" dxfId="1240" priority="16" operator="equal">
      <formula>0</formula>
    </cfRule>
    <cfRule type="containsBlanks" dxfId="1239" priority="17">
      <formula>LEN(TRIM(B9))=0</formula>
    </cfRule>
  </conditionalFormatting>
  <conditionalFormatting sqref="A1:B1">
    <cfRule type="containsBlanks" dxfId="1238" priority="15">
      <formula>LEN(TRIM(A1))=0</formula>
    </cfRule>
  </conditionalFormatting>
  <conditionalFormatting sqref="A1:B1">
    <cfRule type="cellIs" dxfId="1237" priority="13" operator="equal">
      <formula>0</formula>
    </cfRule>
    <cfRule type="containsBlanks" dxfId="1236" priority="14">
      <formula>LEN(TRIM(A1))=0</formula>
    </cfRule>
  </conditionalFormatting>
  <conditionalFormatting sqref="A9:A12">
    <cfRule type="cellIs" dxfId="1235" priority="11" operator="equal">
      <formula>0</formula>
    </cfRule>
    <cfRule type="containsBlanks" dxfId="1234" priority="12">
      <formula>LEN(TRIM(A9))=0</formula>
    </cfRule>
  </conditionalFormatting>
  <conditionalFormatting sqref="A9">
    <cfRule type="cellIs" dxfId="1233" priority="9" operator="equal">
      <formula>0</formula>
    </cfRule>
    <cfRule type="containsBlanks" dxfId="1232" priority="10">
      <formula>LEN(TRIM(A9))=0</formula>
    </cfRule>
  </conditionalFormatting>
  <conditionalFormatting sqref="A8:B8">
    <cfRule type="cellIs" dxfId="1231" priority="7" operator="equal">
      <formula>0</formula>
    </cfRule>
    <cfRule type="containsBlanks" dxfId="1230" priority="8">
      <formula>LEN(TRIM(A8))=0</formula>
    </cfRule>
  </conditionalFormatting>
  <conditionalFormatting sqref="A7:B7">
    <cfRule type="cellIs" dxfId="1229" priority="5" operator="equal">
      <formula>0</formula>
    </cfRule>
    <cfRule type="containsBlanks" dxfId="1228" priority="6">
      <formula>LEN(TRIM(A7))=0</formula>
    </cfRule>
  </conditionalFormatting>
  <conditionalFormatting sqref="A2:B2">
    <cfRule type="containsBlanks" dxfId="1227" priority="4">
      <formula>LEN(TRIM(A2))=0</formula>
    </cfRule>
  </conditionalFormatting>
  <conditionalFormatting sqref="A3:B3">
    <cfRule type="containsBlanks" dxfId="1226" priority="3">
      <formula>LEN(TRIM(A3))=0</formula>
    </cfRule>
  </conditionalFormatting>
  <conditionalFormatting sqref="A2:B6">
    <cfRule type="cellIs" dxfId="1225" priority="1" operator="equal">
      <formula>0</formula>
    </cfRule>
    <cfRule type="containsBlanks" dxfId="1224" priority="2">
      <formula>LEN(TRIM(A2))=0</formula>
    </cfRule>
  </conditionalFormatting>
  <dataValidations count="1">
    <dataValidation type="list" allowBlank="1" showInputMessage="1" showErrorMessage="1" sqref="B9:B21 A4:A21" xr:uid="{EDD0E4BC-408A-49FC-917C-BE8C81776F3B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FE52E-C6A6-4F2A-B693-EDA42D369A1F}">
  <sheetPr codeName="Hoja57">
    <tabColor rgb="FFC00000"/>
  </sheetPr>
  <dimension ref="A1:W25"/>
  <sheetViews>
    <sheetView workbookViewId="0">
      <selection activeCell="A2" sqref="A2:B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204</v>
      </c>
      <c r="B2" s="7" t="s">
        <v>88</v>
      </c>
      <c r="C2" s="7">
        <v>20000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0.1368</v>
      </c>
      <c r="F2" s="8">
        <f t="shared" si="0"/>
        <v>5.3999999999999992E-2</v>
      </c>
      <c r="G2" s="8">
        <f t="shared" si="0"/>
        <v>0</v>
      </c>
      <c r="H2" s="8">
        <f t="shared" si="0"/>
        <v>0</v>
      </c>
      <c r="I2" s="8">
        <f t="shared" si="0"/>
        <v>8.2800000000000012E-2</v>
      </c>
      <c r="J2" s="8">
        <f t="shared" si="0"/>
        <v>0.13800000000000001</v>
      </c>
      <c r="K2" s="8">
        <f t="shared" si="0"/>
        <v>0.13799999999999998</v>
      </c>
      <c r="L2" s="8">
        <f t="shared" si="0"/>
        <v>5.2199999999999996E-2</v>
      </c>
      <c r="M2" s="8">
        <f t="shared" si="0"/>
        <v>5.2199999999999996E-2</v>
      </c>
      <c r="N2" s="8">
        <f t="shared" si="0"/>
        <v>1.1599999999999999E-2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4.0600000000000004E-2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89</v>
      </c>
      <c r="B4" s="9">
        <v>180</v>
      </c>
      <c r="C4" s="9">
        <f>IF(Tabla257[[#This Row],[CANTIDAD]]="",0%,Tabla257[[#This Row],[CANTIDAD]]/10)</f>
        <v>18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290</v>
      </c>
      <c r="C5" s="9">
        <f>IF(Tabla257[[#This Row],[CANTIDAD]]="",0%,Tabla257[[#This Row],[CANTIDAD]]/10)</f>
        <v>29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91</v>
      </c>
      <c r="B6" s="9">
        <v>300</v>
      </c>
      <c r="C6" s="9">
        <f>IF(Tabla257[[#This Row],[CANTIDAD]]="",0%,Tabla257[[#This Row],[CANTIDAD]]/10)</f>
        <v>30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230</v>
      </c>
      <c r="C7" s="9">
        <f>IF(Tabla257[[#This Row],[CANTIDAD]]="",0%,Tabla257[[#This Row],[CANTIDAD]]/10)</f>
        <v>23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IF(Tabla257[[#This Row],[CANTIDAD]]="",0%,Tabla257[[#This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IF(Tabla257[[#This Row],[CANTIDAD]]="",0%,Tabla257[[#This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IF(Tabla257[[#This Row],[CANTIDAD]]="",0%,Tabla257[[#This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IF(Tabla257[[#This Row],[CANTIDAD]]="",0%,Tabla257[[#This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IF(Tabla257[[#This Row],[CANTIDAD]]="",0%,Tabla257[[#This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IF(Tabla257[[#This Row],[CANTIDAD]]="",0%,Tabla257[[#This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IF(Tabla257[[#This Row],[CANTIDAD]]="",0%,Tabla257[[#This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IF(Tabla257[[#This Row],[CANTIDAD]]="",0%,Tabla257[[#This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IF(Tabla257[[#This Row],[CANTIDAD]]="",0%,Tabla257[[#This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IF(Tabla257[[#This Row],[CANTIDAD]]="",0%,Tabla257[[#This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IF(Tabla257[[#This Row],[CANTIDAD]]="",0%,Tabla257[[#This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IF(Tabla257[[#This Row],[CANTIDAD]]="",0%,Tabla257[[#This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IF(Tabla257[[#This Row],[CANTIDAD]]="",0%,Tabla257[[#This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IF(Tabla257[[#This Row],[CANTIDAD]]="",0%,Tabla257[[#This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223" priority="28">
      <formula>LEN(TRIM(D2))=0</formula>
    </cfRule>
  </conditionalFormatting>
  <conditionalFormatting sqref="D4:W21 D2:W2">
    <cfRule type="cellIs" dxfId="1222" priority="27" operator="equal">
      <formula>0</formula>
    </cfRule>
  </conditionalFormatting>
  <conditionalFormatting sqref="C4:C21">
    <cfRule type="cellIs" dxfId="1221" priority="25" operator="equal">
      <formula>0</formula>
    </cfRule>
    <cfRule type="containsBlanks" dxfId="1220" priority="26">
      <formula>LEN(TRIM(C4))=0</formula>
    </cfRule>
  </conditionalFormatting>
  <conditionalFormatting sqref="D1:W1">
    <cfRule type="containsBlanks" dxfId="1219" priority="24">
      <formula>LEN(TRIM(D1))=0</formula>
    </cfRule>
  </conditionalFormatting>
  <conditionalFormatting sqref="C1">
    <cfRule type="containsBlanks" dxfId="1218" priority="23">
      <formula>LEN(TRIM(C1))=0</formula>
    </cfRule>
  </conditionalFormatting>
  <conditionalFormatting sqref="C2">
    <cfRule type="containsBlanks" dxfId="1217" priority="22">
      <formula>LEN(TRIM(C2))=0</formula>
    </cfRule>
  </conditionalFormatting>
  <conditionalFormatting sqref="D3:W3">
    <cfRule type="containsBlanks" dxfId="1216" priority="21">
      <formula>LEN(TRIM(D3))=0</formula>
    </cfRule>
  </conditionalFormatting>
  <conditionalFormatting sqref="C3">
    <cfRule type="containsBlanks" dxfId="1215" priority="20">
      <formula>LEN(TRIM(C3))=0</formula>
    </cfRule>
  </conditionalFormatting>
  <conditionalFormatting sqref="A13:W21 C1:W9 B10:W12">
    <cfRule type="cellIs" dxfId="1214" priority="18" operator="equal">
      <formula>0</formula>
    </cfRule>
    <cfRule type="containsBlanks" dxfId="1213" priority="19">
      <formula>LEN(TRIM(A1))=0</formula>
    </cfRule>
  </conditionalFormatting>
  <conditionalFormatting sqref="B9">
    <cfRule type="cellIs" dxfId="1212" priority="16" operator="equal">
      <formula>0</formula>
    </cfRule>
    <cfRule type="containsBlanks" dxfId="1211" priority="17">
      <formula>LEN(TRIM(B9))=0</formula>
    </cfRule>
  </conditionalFormatting>
  <conditionalFormatting sqref="A1:B1">
    <cfRule type="containsBlanks" dxfId="1210" priority="15">
      <formula>LEN(TRIM(A1))=0</formula>
    </cfRule>
  </conditionalFormatting>
  <conditionalFormatting sqref="A1:B1">
    <cfRule type="cellIs" dxfId="1209" priority="13" operator="equal">
      <formula>0</formula>
    </cfRule>
    <cfRule type="containsBlanks" dxfId="1208" priority="14">
      <formula>LEN(TRIM(A1))=0</formula>
    </cfRule>
  </conditionalFormatting>
  <conditionalFormatting sqref="A9:A12">
    <cfRule type="cellIs" dxfId="1207" priority="11" operator="equal">
      <formula>0</formula>
    </cfRule>
    <cfRule type="containsBlanks" dxfId="1206" priority="12">
      <formula>LEN(TRIM(A9))=0</formula>
    </cfRule>
  </conditionalFormatting>
  <conditionalFormatting sqref="A9">
    <cfRule type="cellIs" dxfId="1205" priority="9" operator="equal">
      <formula>0</formula>
    </cfRule>
    <cfRule type="containsBlanks" dxfId="1204" priority="10">
      <formula>LEN(TRIM(A9))=0</formula>
    </cfRule>
  </conditionalFormatting>
  <conditionalFormatting sqref="A8:B8">
    <cfRule type="cellIs" dxfId="1203" priority="7" operator="equal">
      <formula>0</formula>
    </cfRule>
    <cfRule type="containsBlanks" dxfId="1202" priority="8">
      <formula>LEN(TRIM(A8))=0</formula>
    </cfRule>
  </conditionalFormatting>
  <conditionalFormatting sqref="A7:B7">
    <cfRule type="cellIs" dxfId="1201" priority="5" operator="equal">
      <formula>0</formula>
    </cfRule>
    <cfRule type="containsBlanks" dxfId="1200" priority="6">
      <formula>LEN(TRIM(A7))=0</formula>
    </cfRule>
  </conditionalFormatting>
  <conditionalFormatting sqref="A2:B2">
    <cfRule type="containsBlanks" dxfId="1199" priority="4">
      <formula>LEN(TRIM(A2))=0</formula>
    </cfRule>
  </conditionalFormatting>
  <conditionalFormatting sqref="A3:B3">
    <cfRule type="containsBlanks" dxfId="1198" priority="3">
      <formula>LEN(TRIM(A3))=0</formula>
    </cfRule>
  </conditionalFormatting>
  <conditionalFormatting sqref="A2:B6">
    <cfRule type="cellIs" dxfId="1197" priority="1" operator="equal">
      <formula>0</formula>
    </cfRule>
    <cfRule type="containsBlanks" dxfId="1196" priority="2">
      <formula>LEN(TRIM(A2))=0</formula>
    </cfRule>
  </conditionalFormatting>
  <dataValidations count="1">
    <dataValidation type="list" allowBlank="1" showInputMessage="1" showErrorMessage="1" sqref="B9:B21 A4:A21" xr:uid="{DCBC35EB-33B2-4FFA-934D-0A07D42E0AF0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3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52C42-ABE7-4568-8FC6-A5D434C35F89}">
  <sheetPr codeName="Hoja58">
    <tabColor rgb="FFC00000"/>
  </sheetPr>
  <dimension ref="A1:W25"/>
  <sheetViews>
    <sheetView workbookViewId="0">
      <selection activeCell="A2" sqref="A2:B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205</v>
      </c>
      <c r="B2" s="7" t="s">
        <v>154</v>
      </c>
      <c r="C2" s="7">
        <v>25000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0.24900000000000003</v>
      </c>
      <c r="F2" s="8">
        <f t="shared" si="0"/>
        <v>1.44E-2</v>
      </c>
      <c r="G2" s="8">
        <f t="shared" si="0"/>
        <v>0</v>
      </c>
      <c r="H2" s="8">
        <f t="shared" si="0"/>
        <v>0</v>
      </c>
      <c r="I2" s="8">
        <f t="shared" si="0"/>
        <v>0.2346</v>
      </c>
      <c r="J2" s="8">
        <f t="shared" si="0"/>
        <v>3.6799999999999999E-2</v>
      </c>
      <c r="K2" s="8">
        <f t="shared" si="0"/>
        <v>0.22800000000000001</v>
      </c>
      <c r="L2" s="8">
        <f t="shared" si="0"/>
        <v>5.4000000000000003E-3</v>
      </c>
      <c r="M2" s="8">
        <f t="shared" si="0"/>
        <v>5.4000000000000003E-3</v>
      </c>
      <c r="N2" s="8">
        <f t="shared" si="0"/>
        <v>1.1999999999999999E-3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4.2000000000000006E-3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168</v>
      </c>
      <c r="B4" s="9">
        <v>510</v>
      </c>
      <c r="C4" s="9">
        <f>IF(Tabla258[[#This Row],[CANTIDAD]]="",0%,Tabla258[[#This Row],[CANTIDAD]]/10)</f>
        <v>51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30</v>
      </c>
      <c r="C5" s="9">
        <f>IF(Tabla258[[#This Row],[CANTIDAD]]="",0%,Tabla258[[#This Row],[CANTIDAD]]/10)</f>
        <v>3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91</v>
      </c>
      <c r="B6" s="9">
        <v>80</v>
      </c>
      <c r="C6" s="9">
        <f>IF(Tabla258[[#This Row],[CANTIDAD]]="",0%,Tabla258[[#This Row],[CANTIDAD]]/10)</f>
        <v>8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380</v>
      </c>
      <c r="C7" s="9">
        <f>IF(Tabla258[[#This Row],[CANTIDAD]]="",0%,Tabla258[[#This Row],[CANTIDAD]]/10)</f>
        <v>38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IF(Tabla258[[#This Row],[CANTIDAD]]="",0%,Tabla258[[#This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IF(Tabla258[[#This Row],[CANTIDAD]]="",0%,Tabla258[[#This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IF(Tabla258[[#This Row],[CANTIDAD]]="",0%,Tabla258[[#This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IF(Tabla258[[#This Row],[CANTIDAD]]="",0%,Tabla258[[#This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IF(Tabla258[[#This Row],[CANTIDAD]]="",0%,Tabla258[[#This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IF(Tabla258[[#This Row],[CANTIDAD]]="",0%,Tabla258[[#This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IF(Tabla258[[#This Row],[CANTIDAD]]="",0%,Tabla258[[#This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IF(Tabla258[[#This Row],[CANTIDAD]]="",0%,Tabla258[[#This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IF(Tabla258[[#This Row],[CANTIDAD]]="",0%,Tabla258[[#This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IF(Tabla258[[#This Row],[CANTIDAD]]="",0%,Tabla258[[#This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IF(Tabla258[[#This Row],[CANTIDAD]]="",0%,Tabla258[[#This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IF(Tabla258[[#This Row],[CANTIDAD]]="",0%,Tabla258[[#This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IF(Tabla258[[#This Row],[CANTIDAD]]="",0%,Tabla258[[#This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IF(Tabla258[[#This Row],[CANTIDAD]]="",0%,Tabla258[[#This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195" priority="32">
      <formula>LEN(TRIM(D2))=0</formula>
    </cfRule>
  </conditionalFormatting>
  <conditionalFormatting sqref="D4:W21 D2:W2">
    <cfRule type="cellIs" dxfId="1194" priority="31" operator="equal">
      <formula>0</formula>
    </cfRule>
  </conditionalFormatting>
  <conditionalFormatting sqref="C4:C21">
    <cfRule type="cellIs" dxfId="1193" priority="29" operator="equal">
      <formula>0</formula>
    </cfRule>
    <cfRule type="containsBlanks" dxfId="1192" priority="30">
      <formula>LEN(TRIM(C4))=0</formula>
    </cfRule>
  </conditionalFormatting>
  <conditionalFormatting sqref="D1:W1">
    <cfRule type="containsBlanks" dxfId="1191" priority="28">
      <formula>LEN(TRIM(D1))=0</formula>
    </cfRule>
  </conditionalFormatting>
  <conditionalFormatting sqref="C1">
    <cfRule type="containsBlanks" dxfId="1190" priority="27">
      <formula>LEN(TRIM(C1))=0</formula>
    </cfRule>
  </conditionalFormatting>
  <conditionalFormatting sqref="C2">
    <cfRule type="containsBlanks" dxfId="1189" priority="26">
      <formula>LEN(TRIM(C2))=0</formula>
    </cfRule>
  </conditionalFormatting>
  <conditionalFormatting sqref="D3:W3">
    <cfRule type="containsBlanks" dxfId="1188" priority="25">
      <formula>LEN(TRIM(D3))=0</formula>
    </cfRule>
  </conditionalFormatting>
  <conditionalFormatting sqref="C3">
    <cfRule type="containsBlanks" dxfId="1187" priority="24">
      <formula>LEN(TRIM(C3))=0</formula>
    </cfRule>
  </conditionalFormatting>
  <conditionalFormatting sqref="A13:W21 C1:W9 B10:W12">
    <cfRule type="cellIs" dxfId="1186" priority="22" operator="equal">
      <formula>0</formula>
    </cfRule>
    <cfRule type="containsBlanks" dxfId="1185" priority="23">
      <formula>LEN(TRIM(A1))=0</formula>
    </cfRule>
  </conditionalFormatting>
  <conditionalFormatting sqref="B9">
    <cfRule type="cellIs" dxfId="1184" priority="20" operator="equal">
      <formula>0</formula>
    </cfRule>
    <cfRule type="containsBlanks" dxfId="1183" priority="21">
      <formula>LEN(TRIM(B9))=0</formula>
    </cfRule>
  </conditionalFormatting>
  <conditionalFormatting sqref="A1:B1">
    <cfRule type="containsBlanks" dxfId="1182" priority="19">
      <formula>LEN(TRIM(A1))=0</formula>
    </cfRule>
  </conditionalFormatting>
  <conditionalFormatting sqref="A1:B1">
    <cfRule type="cellIs" dxfId="1181" priority="17" operator="equal">
      <formula>0</formula>
    </cfRule>
    <cfRule type="containsBlanks" dxfId="1180" priority="18">
      <formula>LEN(TRIM(A1))=0</formula>
    </cfRule>
  </conditionalFormatting>
  <conditionalFormatting sqref="A9:A12">
    <cfRule type="cellIs" dxfId="1179" priority="15" operator="equal">
      <formula>0</formula>
    </cfRule>
    <cfRule type="containsBlanks" dxfId="1178" priority="16">
      <formula>LEN(TRIM(A9))=0</formula>
    </cfRule>
  </conditionalFormatting>
  <conditionalFormatting sqref="A9">
    <cfRule type="cellIs" dxfId="1177" priority="13" operator="equal">
      <formula>0</formula>
    </cfRule>
    <cfRule type="containsBlanks" dxfId="1176" priority="14">
      <formula>LEN(TRIM(A9))=0</formula>
    </cfRule>
  </conditionalFormatting>
  <conditionalFormatting sqref="A8:B8">
    <cfRule type="cellIs" dxfId="1175" priority="11" operator="equal">
      <formula>0</formula>
    </cfRule>
    <cfRule type="containsBlanks" dxfId="1174" priority="12">
      <formula>LEN(TRIM(A8))=0</formula>
    </cfRule>
  </conditionalFormatting>
  <conditionalFormatting sqref="A2:B2">
    <cfRule type="containsBlanks" dxfId="1173" priority="10">
      <formula>LEN(TRIM(A2))=0</formula>
    </cfRule>
  </conditionalFormatting>
  <conditionalFormatting sqref="A3:B3">
    <cfRule type="containsBlanks" dxfId="1172" priority="9">
      <formula>LEN(TRIM(A3))=0</formula>
    </cfRule>
  </conditionalFormatting>
  <conditionalFormatting sqref="A2:B3">
    <cfRule type="cellIs" dxfId="1171" priority="7" operator="equal">
      <formula>0</formula>
    </cfRule>
    <cfRule type="containsBlanks" dxfId="1170" priority="8">
      <formula>LEN(TRIM(A2))=0</formula>
    </cfRule>
  </conditionalFormatting>
  <conditionalFormatting sqref="B4:B7">
    <cfRule type="cellIs" dxfId="1169" priority="5" operator="equal">
      <formula>0</formula>
    </cfRule>
    <cfRule type="containsBlanks" dxfId="1168" priority="6">
      <formula>LEN(TRIM(B4))=0</formula>
    </cfRule>
  </conditionalFormatting>
  <conditionalFormatting sqref="A7">
    <cfRule type="cellIs" dxfId="1167" priority="3" operator="equal">
      <formula>0</formula>
    </cfRule>
    <cfRule type="containsBlanks" dxfId="1166" priority="4">
      <formula>LEN(TRIM(A7))=0</formula>
    </cfRule>
  </conditionalFormatting>
  <conditionalFormatting sqref="A4:A6">
    <cfRule type="cellIs" dxfId="1165" priority="1" operator="equal">
      <formula>0</formula>
    </cfRule>
    <cfRule type="containsBlanks" dxfId="1164" priority="2">
      <formula>LEN(TRIM(A4))=0</formula>
    </cfRule>
  </conditionalFormatting>
  <dataValidations count="1">
    <dataValidation type="list" allowBlank="1" showInputMessage="1" showErrorMessage="1" sqref="B9:B21 A4:A21" xr:uid="{5726107F-4374-4B82-97BA-B735F67493AD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7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2DA99-88B0-495A-BB95-2D5129D4474D}">
  <sheetPr codeName="Hoja59">
    <tabColor rgb="FFC00000"/>
  </sheetPr>
  <dimension ref="A1:W25"/>
  <sheetViews>
    <sheetView workbookViewId="0">
      <selection activeCell="B7" sqref="B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206</v>
      </c>
      <c r="B2" s="7" t="s">
        <v>207</v>
      </c>
      <c r="C2" s="7">
        <v>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0.39750000000000002</v>
      </c>
      <c r="F2" s="8">
        <f t="shared" si="0"/>
        <v>5.2499999999999998E-2</v>
      </c>
      <c r="G2" s="8">
        <f t="shared" si="0"/>
        <v>0</v>
      </c>
      <c r="H2" s="8">
        <f t="shared" si="0"/>
        <v>0</v>
      </c>
      <c r="I2" s="8">
        <f t="shared" si="0"/>
        <v>0.34499999999999997</v>
      </c>
      <c r="J2" s="8">
        <f t="shared" si="0"/>
        <v>0</v>
      </c>
      <c r="K2" s="8">
        <f t="shared" si="0"/>
        <v>0</v>
      </c>
      <c r="L2" s="8">
        <f t="shared" si="0"/>
        <v>0</v>
      </c>
      <c r="M2" s="8">
        <f t="shared" si="0"/>
        <v>0</v>
      </c>
      <c r="N2" s="8">
        <f t="shared" si="0"/>
        <v>0.06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750</v>
      </c>
      <c r="C4" s="9">
        <f>IF(Tabla259[[#This Row],[CANTIDAD]]="",0%,Tabla259[[#This Row],[CANTIDAD]]/10)</f>
        <v>75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123</v>
      </c>
      <c r="B5" s="9">
        <v>250</v>
      </c>
      <c r="C5" s="9">
        <f>IF(Tabla259[[#This Row],[CANTIDAD]]="",0%,Tabla259[[#This Row],[CANTIDAD]]/10)</f>
        <v>25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0.21</v>
      </c>
      <c r="F5" s="10" cm="1">
        <f t="array" ref="F5">IF($A5="",0%,(_xlfn.XLOOKUP($A5,Tabla1[[#All],[ID]],Tabla1[[#All],[N-NH4]])))</f>
        <v>0.21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0.24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127</v>
      </c>
      <c r="B6" s="9">
        <v>3</v>
      </c>
      <c r="C6" s="9">
        <f>IF(Tabla259[[#This Row],[CANTIDAD]]="",0%,Tabla259[[#This Row],[CANTIDAD]]/10)</f>
        <v>0.3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IF(Tabla259[[#This Row],[CANTIDAD]]="",0%,Tabla259[[#This Row],[CANTIDAD]]/10)</f>
        <v>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IF(Tabla259[[#This Row],[CANTIDAD]]="",0%,Tabla259[[#This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IF(Tabla259[[#This Row],[CANTIDAD]]="",0%,Tabla259[[#This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IF(Tabla259[[#This Row],[CANTIDAD]]="",0%,Tabla259[[#This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IF(Tabla259[[#This Row],[CANTIDAD]]="",0%,Tabla259[[#This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IF(Tabla259[[#This Row],[CANTIDAD]]="",0%,Tabla259[[#This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IF(Tabla259[[#This Row],[CANTIDAD]]="",0%,Tabla259[[#This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IF(Tabla259[[#This Row],[CANTIDAD]]="",0%,Tabla259[[#This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IF(Tabla259[[#This Row],[CANTIDAD]]="",0%,Tabla259[[#This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IF(Tabla259[[#This Row],[CANTIDAD]]="",0%,Tabla259[[#This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IF(Tabla259[[#This Row],[CANTIDAD]]="",0%,Tabla259[[#This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IF(Tabla259[[#This Row],[CANTIDAD]]="",0%,Tabla259[[#This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IF(Tabla259[[#This Row],[CANTIDAD]]="",0%,Tabla259[[#This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IF(Tabla259[[#This Row],[CANTIDAD]]="",0%,Tabla259[[#This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IF(Tabla259[[#This Row],[CANTIDAD]]="",0%,Tabla259[[#This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163" priority="32">
      <formula>LEN(TRIM(D2))=0</formula>
    </cfRule>
  </conditionalFormatting>
  <conditionalFormatting sqref="D4:W21 D2:W2">
    <cfRule type="cellIs" dxfId="1162" priority="31" operator="equal">
      <formula>0</formula>
    </cfRule>
  </conditionalFormatting>
  <conditionalFormatting sqref="C4:C21">
    <cfRule type="cellIs" dxfId="1161" priority="29" operator="equal">
      <formula>0</formula>
    </cfRule>
    <cfRule type="containsBlanks" dxfId="1160" priority="30">
      <formula>LEN(TRIM(C4))=0</formula>
    </cfRule>
  </conditionalFormatting>
  <conditionalFormatting sqref="D1:W1">
    <cfRule type="containsBlanks" dxfId="1159" priority="28">
      <formula>LEN(TRIM(D1))=0</formula>
    </cfRule>
  </conditionalFormatting>
  <conditionalFormatting sqref="C1">
    <cfRule type="containsBlanks" dxfId="1158" priority="27">
      <formula>LEN(TRIM(C1))=0</formula>
    </cfRule>
  </conditionalFormatting>
  <conditionalFormatting sqref="C2">
    <cfRule type="containsBlanks" dxfId="1157" priority="26">
      <formula>LEN(TRIM(C2))=0</formula>
    </cfRule>
  </conditionalFormatting>
  <conditionalFormatting sqref="D3:W3">
    <cfRule type="containsBlanks" dxfId="1156" priority="25">
      <formula>LEN(TRIM(D3))=0</formula>
    </cfRule>
  </conditionalFormatting>
  <conditionalFormatting sqref="C3">
    <cfRule type="containsBlanks" dxfId="1155" priority="24">
      <formula>LEN(TRIM(C3))=0</formula>
    </cfRule>
  </conditionalFormatting>
  <conditionalFormatting sqref="A13:W21 C1:W9 B10:W12">
    <cfRule type="cellIs" dxfId="1154" priority="22" operator="equal">
      <formula>0</formula>
    </cfRule>
    <cfRule type="containsBlanks" dxfId="1153" priority="23">
      <formula>LEN(TRIM(A1))=0</formula>
    </cfRule>
  </conditionalFormatting>
  <conditionalFormatting sqref="B9">
    <cfRule type="cellIs" dxfId="1152" priority="20" operator="equal">
      <formula>0</formula>
    </cfRule>
    <cfRule type="containsBlanks" dxfId="1151" priority="21">
      <formula>LEN(TRIM(B9))=0</formula>
    </cfRule>
  </conditionalFormatting>
  <conditionalFormatting sqref="A1:B1">
    <cfRule type="containsBlanks" dxfId="1150" priority="19">
      <formula>LEN(TRIM(A1))=0</formula>
    </cfRule>
  </conditionalFormatting>
  <conditionalFormatting sqref="A1:B1">
    <cfRule type="cellIs" dxfId="1149" priority="17" operator="equal">
      <formula>0</formula>
    </cfRule>
    <cfRule type="containsBlanks" dxfId="1148" priority="18">
      <formula>LEN(TRIM(A1))=0</formula>
    </cfRule>
  </conditionalFormatting>
  <conditionalFormatting sqref="A9:A12">
    <cfRule type="cellIs" dxfId="1147" priority="15" operator="equal">
      <formula>0</formula>
    </cfRule>
    <cfRule type="containsBlanks" dxfId="1146" priority="16">
      <formula>LEN(TRIM(A9))=0</formula>
    </cfRule>
  </conditionalFormatting>
  <conditionalFormatting sqref="A9">
    <cfRule type="cellIs" dxfId="1145" priority="13" operator="equal">
      <formula>0</formula>
    </cfRule>
    <cfRule type="containsBlanks" dxfId="1144" priority="14">
      <formula>LEN(TRIM(A9))=0</formula>
    </cfRule>
  </conditionalFormatting>
  <conditionalFormatting sqref="A8:B8">
    <cfRule type="cellIs" dxfId="1143" priority="11" operator="equal">
      <formula>0</formula>
    </cfRule>
    <cfRule type="containsBlanks" dxfId="1142" priority="12">
      <formula>LEN(TRIM(A8))=0</formula>
    </cfRule>
  </conditionalFormatting>
  <conditionalFormatting sqref="A2:B2">
    <cfRule type="containsBlanks" dxfId="1141" priority="10">
      <formula>LEN(TRIM(A2))=0</formula>
    </cfRule>
  </conditionalFormatting>
  <conditionalFormatting sqref="A3:B3">
    <cfRule type="containsBlanks" dxfId="1140" priority="9">
      <formula>LEN(TRIM(A3))=0</formula>
    </cfRule>
  </conditionalFormatting>
  <conditionalFormatting sqref="A2:B3">
    <cfRule type="cellIs" dxfId="1139" priority="7" operator="equal">
      <formula>0</formula>
    </cfRule>
    <cfRule type="containsBlanks" dxfId="1138" priority="8">
      <formula>LEN(TRIM(A2))=0</formula>
    </cfRule>
  </conditionalFormatting>
  <conditionalFormatting sqref="B4:B7">
    <cfRule type="cellIs" dxfId="1137" priority="5" operator="equal">
      <formula>0</formula>
    </cfRule>
    <cfRule type="containsBlanks" dxfId="1136" priority="6">
      <formula>LEN(TRIM(B4))=0</formula>
    </cfRule>
  </conditionalFormatting>
  <conditionalFormatting sqref="A7">
    <cfRule type="cellIs" dxfId="1135" priority="3" operator="equal">
      <formula>0</formula>
    </cfRule>
    <cfRule type="containsBlanks" dxfId="1134" priority="4">
      <formula>LEN(TRIM(A7))=0</formula>
    </cfRule>
  </conditionalFormatting>
  <conditionalFormatting sqref="A4:A6">
    <cfRule type="cellIs" dxfId="1133" priority="1" operator="equal">
      <formula>0</formula>
    </cfRule>
    <cfRule type="containsBlanks" dxfId="1132" priority="2">
      <formula>LEN(TRIM(A4))=0</formula>
    </cfRule>
  </conditionalFormatting>
  <dataValidations count="1">
    <dataValidation type="list" allowBlank="1" showInputMessage="1" showErrorMessage="1" sqref="B9:B21 A4:A21" xr:uid="{D1168217-E4F9-4BB5-8B70-BD0C28A69CCF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EA9FC-13B8-48BD-B1AB-897B359123C1}">
  <sheetPr codeName="Hoja60">
    <tabColor rgb="FFC00000"/>
  </sheetPr>
  <dimension ref="A1:W25"/>
  <sheetViews>
    <sheetView workbookViewId="0">
      <selection activeCell="B7" sqref="B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208</v>
      </c>
      <c r="B2" s="7" t="s">
        <v>209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4.7500000000000001E-2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0.19</v>
      </c>
      <c r="K2" s="8">
        <f t="shared" si="0"/>
        <v>0</v>
      </c>
      <c r="L2" s="8">
        <f t="shared" si="0"/>
        <v>0.21850000000000003</v>
      </c>
      <c r="M2" s="8">
        <f t="shared" si="0"/>
        <v>1.455E-2</v>
      </c>
      <c r="N2" s="8">
        <f t="shared" si="0"/>
        <v>9.5000000000000015E-3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0.22299999999999998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124</v>
      </c>
      <c r="B4" s="9">
        <v>950</v>
      </c>
      <c r="C4" s="9">
        <f>IF(Tabla260[[#This Row],[CANTIDAD]]="",0%,Tabla260[[#This Row],[CANTIDAD]]/10)</f>
        <v>95</v>
      </c>
      <c r="D4" s="10" cm="1">
        <f t="array" ref="D4">IF($A4="",0%,_xlfn.XLOOKUP($A4,Tabla1[[#All],[ID]],Tabla1[[#All],[C]]))</f>
        <v>0.05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0.2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0.23</v>
      </c>
      <c r="M4" s="10" cm="1">
        <f t="array" ref="M4">IF($A4="",0%,(_xlfn.XLOOKUP($A4,Tabla1[[#All],[ID]],Tabla1[[#All],[MgO]])))</f>
        <v>1.4999999999999999E-2</v>
      </c>
      <c r="N4" s="10" cm="1">
        <f t="array" ref="N4">IF($A4="",0%,(_xlfn.XLOOKUP($A4,Tabla1[[#All],[ID]],Tabla1[[#All],[S]])))</f>
        <v>0.01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0.21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160</v>
      </c>
      <c r="B5" s="9">
        <v>50</v>
      </c>
      <c r="C5" s="9">
        <f>IF(Tabla260[[#This Row],[CANTIDAD]]="",0%,Tabla260[[#This Row],[CANTIDAD]]/10)</f>
        <v>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6.0000000000000001E-3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0.47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/>
      <c r="B6" s="9"/>
      <c r="C6" s="9">
        <f>IF(Tabla260[[#This Row],[CANTIDAD]]="",0%,Tabla260[[#This Row],[CANTIDAD]]/10)</f>
        <v>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IF(Tabla260[[#This Row],[CANTIDAD]]="",0%,Tabla260[[#This Row],[CANTIDAD]]/10)</f>
        <v>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IF(Tabla260[[#This Row],[CANTIDAD]]="",0%,Tabla260[[#This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IF(Tabla260[[#This Row],[CANTIDAD]]="",0%,Tabla260[[#This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IF(Tabla260[[#This Row],[CANTIDAD]]="",0%,Tabla260[[#This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IF(Tabla260[[#This Row],[CANTIDAD]]="",0%,Tabla260[[#This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IF(Tabla260[[#This Row],[CANTIDAD]]="",0%,Tabla260[[#This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IF(Tabla260[[#This Row],[CANTIDAD]]="",0%,Tabla260[[#This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IF(Tabla260[[#This Row],[CANTIDAD]]="",0%,Tabla260[[#This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IF(Tabla260[[#This Row],[CANTIDAD]]="",0%,Tabla260[[#This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IF(Tabla260[[#This Row],[CANTIDAD]]="",0%,Tabla260[[#This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IF(Tabla260[[#This Row],[CANTIDAD]]="",0%,Tabla260[[#This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IF(Tabla260[[#This Row],[CANTIDAD]]="",0%,Tabla260[[#This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IF(Tabla260[[#This Row],[CANTIDAD]]="",0%,Tabla260[[#This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IF(Tabla260[[#This Row],[CANTIDAD]]="",0%,Tabla260[[#This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IF(Tabla260[[#This Row],[CANTIDAD]]="",0%,Tabla260[[#This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131" priority="32">
      <formula>LEN(TRIM(D2))=0</formula>
    </cfRule>
  </conditionalFormatting>
  <conditionalFormatting sqref="D4:W21 D2:W2">
    <cfRule type="cellIs" dxfId="1130" priority="31" operator="equal">
      <formula>0</formula>
    </cfRule>
  </conditionalFormatting>
  <conditionalFormatting sqref="C4:C21">
    <cfRule type="cellIs" dxfId="1129" priority="29" operator="equal">
      <formula>0</formula>
    </cfRule>
    <cfRule type="containsBlanks" dxfId="1128" priority="30">
      <formula>LEN(TRIM(C4))=0</formula>
    </cfRule>
  </conditionalFormatting>
  <conditionalFormatting sqref="D1:W1">
    <cfRule type="containsBlanks" dxfId="1127" priority="28">
      <formula>LEN(TRIM(D1))=0</formula>
    </cfRule>
  </conditionalFormatting>
  <conditionalFormatting sqref="C1">
    <cfRule type="containsBlanks" dxfId="1126" priority="27">
      <formula>LEN(TRIM(C1))=0</formula>
    </cfRule>
  </conditionalFormatting>
  <conditionalFormatting sqref="C2">
    <cfRule type="containsBlanks" dxfId="1125" priority="26">
      <formula>LEN(TRIM(C2))=0</formula>
    </cfRule>
  </conditionalFormatting>
  <conditionalFormatting sqref="D3:W3">
    <cfRule type="containsBlanks" dxfId="1124" priority="25">
      <formula>LEN(TRIM(D3))=0</formula>
    </cfRule>
  </conditionalFormatting>
  <conditionalFormatting sqref="C3">
    <cfRule type="containsBlanks" dxfId="1123" priority="24">
      <formula>LEN(TRIM(C3))=0</formula>
    </cfRule>
  </conditionalFormatting>
  <conditionalFormatting sqref="A13:W21 C1:W9 B10:W12">
    <cfRule type="cellIs" dxfId="1122" priority="22" operator="equal">
      <formula>0</formula>
    </cfRule>
    <cfRule type="containsBlanks" dxfId="1121" priority="23">
      <formula>LEN(TRIM(A1))=0</formula>
    </cfRule>
  </conditionalFormatting>
  <conditionalFormatting sqref="B9">
    <cfRule type="cellIs" dxfId="1120" priority="20" operator="equal">
      <formula>0</formula>
    </cfRule>
    <cfRule type="containsBlanks" dxfId="1119" priority="21">
      <formula>LEN(TRIM(B9))=0</formula>
    </cfRule>
  </conditionalFormatting>
  <conditionalFormatting sqref="A1:B1">
    <cfRule type="containsBlanks" dxfId="1118" priority="19">
      <formula>LEN(TRIM(A1))=0</formula>
    </cfRule>
  </conditionalFormatting>
  <conditionalFormatting sqref="A1:B1">
    <cfRule type="cellIs" dxfId="1117" priority="17" operator="equal">
      <formula>0</formula>
    </cfRule>
    <cfRule type="containsBlanks" dxfId="1116" priority="18">
      <formula>LEN(TRIM(A1))=0</formula>
    </cfRule>
  </conditionalFormatting>
  <conditionalFormatting sqref="A9:A12">
    <cfRule type="cellIs" dxfId="1115" priority="15" operator="equal">
      <formula>0</formula>
    </cfRule>
    <cfRule type="containsBlanks" dxfId="1114" priority="16">
      <formula>LEN(TRIM(A9))=0</formula>
    </cfRule>
  </conditionalFormatting>
  <conditionalFormatting sqref="A9">
    <cfRule type="cellIs" dxfId="1113" priority="13" operator="equal">
      <formula>0</formula>
    </cfRule>
    <cfRule type="containsBlanks" dxfId="1112" priority="14">
      <formula>LEN(TRIM(A9))=0</formula>
    </cfRule>
  </conditionalFormatting>
  <conditionalFormatting sqref="A8:B8">
    <cfRule type="cellIs" dxfId="1111" priority="11" operator="equal">
      <formula>0</formula>
    </cfRule>
    <cfRule type="containsBlanks" dxfId="1110" priority="12">
      <formula>LEN(TRIM(A8))=0</formula>
    </cfRule>
  </conditionalFormatting>
  <conditionalFormatting sqref="A2:B2">
    <cfRule type="containsBlanks" dxfId="1109" priority="10">
      <formula>LEN(TRIM(A2))=0</formula>
    </cfRule>
  </conditionalFormatting>
  <conditionalFormatting sqref="A3:B3">
    <cfRule type="containsBlanks" dxfId="1108" priority="9">
      <formula>LEN(TRIM(A3))=0</formula>
    </cfRule>
  </conditionalFormatting>
  <conditionalFormatting sqref="A2:B3">
    <cfRule type="cellIs" dxfId="1107" priority="7" operator="equal">
      <formula>0</formula>
    </cfRule>
    <cfRule type="containsBlanks" dxfId="1106" priority="8">
      <formula>LEN(TRIM(A2))=0</formula>
    </cfRule>
  </conditionalFormatting>
  <conditionalFormatting sqref="B4:B7">
    <cfRule type="cellIs" dxfId="1105" priority="5" operator="equal">
      <formula>0</formula>
    </cfRule>
    <cfRule type="containsBlanks" dxfId="1104" priority="6">
      <formula>LEN(TRIM(B4))=0</formula>
    </cfRule>
  </conditionalFormatting>
  <conditionalFormatting sqref="A7">
    <cfRule type="cellIs" dxfId="1103" priority="3" operator="equal">
      <formula>0</formula>
    </cfRule>
    <cfRule type="containsBlanks" dxfId="1102" priority="4">
      <formula>LEN(TRIM(A7))=0</formula>
    </cfRule>
  </conditionalFormatting>
  <conditionalFormatting sqref="A4:A6">
    <cfRule type="cellIs" dxfId="1101" priority="1" operator="equal">
      <formula>0</formula>
    </cfRule>
    <cfRule type="containsBlanks" dxfId="1100" priority="2">
      <formula>LEN(TRIM(A4))=0</formula>
    </cfRule>
  </conditionalFormatting>
  <dataValidations count="1">
    <dataValidation type="list" allowBlank="1" showInputMessage="1" showErrorMessage="1" sqref="B9:B21 A4:A21" xr:uid="{B27CF455-3CB1-4D67-8CA0-F5C108AB08BA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A689F-2646-4197-AE18-AA7F725A3647}">
  <sheetPr codeName="Hoja61">
    <tabColor rgb="FFC00000"/>
  </sheetPr>
  <dimension ref="A1:W25"/>
  <sheetViews>
    <sheetView workbookViewId="0">
      <selection activeCell="B7" sqref="B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210</v>
      </c>
      <c r="B2" s="7" t="s">
        <v>159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0.11440000000000002</v>
      </c>
      <c r="M2" s="8">
        <f t="shared" si="0"/>
        <v>0.15701999999999999</v>
      </c>
      <c r="N2" s="8">
        <f t="shared" si="0"/>
        <v>9.3200000000000005E-2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0.15565999999999999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440</v>
      </c>
      <c r="C4" s="9">
        <f>IF(Tabla261[[#This Row],[CANTIDAD]]="",0%,Tabla261[[#This Row],[CANTIDAD]]/10)</f>
        <v>44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180</v>
      </c>
      <c r="C5" s="9">
        <f>IF(Tabla261[[#This Row],[CANTIDAD]]="",0%,Tabla261[[#This Row],[CANTIDAD]]/10)</f>
        <v>18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160</v>
      </c>
      <c r="B6" s="9">
        <v>70</v>
      </c>
      <c r="C6" s="9">
        <f>IF(Tabla261[[#This Row],[CANTIDAD]]="",0%,Tabla261[[#This Row],[CANTIDAD]]/10)</f>
        <v>7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6.0000000000000001E-3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0.47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310</v>
      </c>
      <c r="C7" s="9">
        <f>IF(Tabla261[[#This Row],[CANTIDAD]]="",0%,Tabla261[[#This Row],[CANTIDAD]]/10)</f>
        <v>31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IF(Tabla261[[#This Row],[CANTIDAD]]="",0%,Tabla261[[#This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IF(Tabla261[[#This Row],[CANTIDAD]]="",0%,Tabla261[[#This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IF(Tabla261[[#This Row],[CANTIDAD]]="",0%,Tabla261[[#This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IF(Tabla261[[#This Row],[CANTIDAD]]="",0%,Tabla261[[#This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IF(Tabla261[[#This Row],[CANTIDAD]]="",0%,Tabla261[[#This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IF(Tabla261[[#This Row],[CANTIDAD]]="",0%,Tabla261[[#This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IF(Tabla261[[#This Row],[CANTIDAD]]="",0%,Tabla261[[#This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IF(Tabla261[[#This Row],[CANTIDAD]]="",0%,Tabla261[[#This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IF(Tabla261[[#This Row],[CANTIDAD]]="",0%,Tabla261[[#This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IF(Tabla261[[#This Row],[CANTIDAD]]="",0%,Tabla261[[#This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IF(Tabla261[[#This Row],[CANTIDAD]]="",0%,Tabla261[[#This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IF(Tabla261[[#This Row],[CANTIDAD]]="",0%,Tabla261[[#This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IF(Tabla261[[#This Row],[CANTIDAD]]="",0%,Tabla261[[#This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IF(Tabla261[[#This Row],[CANTIDAD]]="",0%,Tabla261[[#This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099" priority="26">
      <formula>LEN(TRIM(D2))=0</formula>
    </cfRule>
  </conditionalFormatting>
  <conditionalFormatting sqref="D4:W21 D2:W2">
    <cfRule type="cellIs" dxfId="1098" priority="25" operator="equal">
      <formula>0</formula>
    </cfRule>
  </conditionalFormatting>
  <conditionalFormatting sqref="C4:C21">
    <cfRule type="cellIs" dxfId="1097" priority="23" operator="equal">
      <formula>0</formula>
    </cfRule>
    <cfRule type="containsBlanks" dxfId="1096" priority="24">
      <formula>LEN(TRIM(C4))=0</formula>
    </cfRule>
  </conditionalFormatting>
  <conditionalFormatting sqref="D1:W1">
    <cfRule type="containsBlanks" dxfId="1095" priority="22">
      <formula>LEN(TRIM(D1))=0</formula>
    </cfRule>
  </conditionalFormatting>
  <conditionalFormatting sqref="C1">
    <cfRule type="containsBlanks" dxfId="1094" priority="21">
      <formula>LEN(TRIM(C1))=0</formula>
    </cfRule>
  </conditionalFormatting>
  <conditionalFormatting sqref="C2">
    <cfRule type="containsBlanks" dxfId="1093" priority="20">
      <formula>LEN(TRIM(C2))=0</formula>
    </cfRule>
  </conditionalFormatting>
  <conditionalFormatting sqref="D3:W3">
    <cfRule type="containsBlanks" dxfId="1092" priority="19">
      <formula>LEN(TRIM(D3))=0</formula>
    </cfRule>
  </conditionalFormatting>
  <conditionalFormatting sqref="C3">
    <cfRule type="containsBlanks" dxfId="1091" priority="18">
      <formula>LEN(TRIM(C3))=0</formula>
    </cfRule>
  </conditionalFormatting>
  <conditionalFormatting sqref="A13:W21 C1:W9 B10:W12">
    <cfRule type="cellIs" dxfId="1090" priority="16" operator="equal">
      <formula>0</formula>
    </cfRule>
    <cfRule type="containsBlanks" dxfId="1089" priority="17">
      <formula>LEN(TRIM(A1))=0</formula>
    </cfRule>
  </conditionalFormatting>
  <conditionalFormatting sqref="B9">
    <cfRule type="cellIs" dxfId="1088" priority="14" operator="equal">
      <formula>0</formula>
    </cfRule>
    <cfRule type="containsBlanks" dxfId="1087" priority="15">
      <formula>LEN(TRIM(B9))=0</formula>
    </cfRule>
  </conditionalFormatting>
  <conditionalFormatting sqref="A1:B1">
    <cfRule type="containsBlanks" dxfId="1086" priority="13">
      <formula>LEN(TRIM(A1))=0</formula>
    </cfRule>
  </conditionalFormatting>
  <conditionalFormatting sqref="A1:B1">
    <cfRule type="cellIs" dxfId="1085" priority="11" operator="equal">
      <formula>0</formula>
    </cfRule>
    <cfRule type="containsBlanks" dxfId="1084" priority="12">
      <formula>LEN(TRIM(A1))=0</formula>
    </cfRule>
  </conditionalFormatting>
  <conditionalFormatting sqref="A9:A12">
    <cfRule type="cellIs" dxfId="1083" priority="9" operator="equal">
      <formula>0</formula>
    </cfRule>
    <cfRule type="containsBlanks" dxfId="1082" priority="10">
      <formula>LEN(TRIM(A9))=0</formula>
    </cfRule>
  </conditionalFormatting>
  <conditionalFormatting sqref="A9">
    <cfRule type="cellIs" dxfId="1081" priority="7" operator="equal">
      <formula>0</formula>
    </cfRule>
    <cfRule type="containsBlanks" dxfId="1080" priority="8">
      <formula>LEN(TRIM(A9))=0</formula>
    </cfRule>
  </conditionalFormatting>
  <conditionalFormatting sqref="A8:B8">
    <cfRule type="cellIs" dxfId="1079" priority="5" operator="equal">
      <formula>0</formula>
    </cfRule>
    <cfRule type="containsBlanks" dxfId="1078" priority="6">
      <formula>LEN(TRIM(A8))=0</formula>
    </cfRule>
  </conditionalFormatting>
  <conditionalFormatting sqref="A2:B2">
    <cfRule type="containsBlanks" dxfId="1077" priority="4">
      <formula>LEN(TRIM(A2))=0</formula>
    </cfRule>
  </conditionalFormatting>
  <conditionalFormatting sqref="A3:B3">
    <cfRule type="containsBlanks" dxfId="1076" priority="3">
      <formula>LEN(TRIM(A3))=0</formula>
    </cfRule>
  </conditionalFormatting>
  <conditionalFormatting sqref="A2:B7">
    <cfRule type="cellIs" dxfId="1075" priority="1" operator="equal">
      <formula>0</formula>
    </cfRule>
    <cfRule type="containsBlanks" dxfId="1074" priority="2">
      <formula>LEN(TRIM(A2))=0</formula>
    </cfRule>
  </conditionalFormatting>
  <dataValidations count="1">
    <dataValidation type="list" allowBlank="1" showInputMessage="1" showErrorMessage="1" sqref="B9:B21 A4:A21" xr:uid="{31BFD144-A6E6-48D3-A8FD-AB849CC7C129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6731B-EB2E-4CB4-853A-C174AE7382AB}">
  <sheetPr codeName="Hoja63">
    <tabColor rgb="FFC00000"/>
  </sheetPr>
  <dimension ref="A1:W25"/>
  <sheetViews>
    <sheetView workbookViewId="0">
      <selection activeCell="B7" sqref="B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212</v>
      </c>
      <c r="B2" s="7" t="s">
        <v>80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1.44E-2</v>
      </c>
      <c r="L2" s="8">
        <f t="shared" si="0"/>
        <v>0.19120000000000001</v>
      </c>
      <c r="M2" s="8">
        <f t="shared" si="0"/>
        <v>3.6499999999999998E-2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0.34139999999999998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IF(Tabla263[[#This Row],[CANTIDAD]]="",0%,Tabla263[[#This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350</v>
      </c>
      <c r="C5" s="9">
        <f>IF(Tabla263[[#This Row],[CANTIDAD]]="",0%,Tabla263[[#This Row],[CANTIDAD]]/10)</f>
        <v>35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81</v>
      </c>
      <c r="B6" s="9">
        <v>600</v>
      </c>
      <c r="C6" s="9">
        <f>IF(Tabla263[[#This Row],[CANTIDAD]]="",0%,Tabla263[[#This Row],[CANTIDAD]]/10)</f>
        <v>60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IF(Tabla263[[#This Row],[CANTIDAD]]="",0%,Tabla263[[#This Row],[CANTIDAD]]/10)</f>
        <v>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IF(Tabla263[[#This Row],[CANTIDAD]]="",0%,Tabla263[[#This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IF(Tabla263[[#This Row],[CANTIDAD]]="",0%,Tabla263[[#This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IF(Tabla263[[#This Row],[CANTIDAD]]="",0%,Tabla263[[#This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IF(Tabla263[[#This Row],[CANTIDAD]]="",0%,Tabla263[[#This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IF(Tabla263[[#This Row],[CANTIDAD]]="",0%,Tabla263[[#This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IF(Tabla263[[#This Row],[CANTIDAD]]="",0%,Tabla263[[#This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IF(Tabla263[[#This Row],[CANTIDAD]]="",0%,Tabla263[[#This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IF(Tabla263[[#This Row],[CANTIDAD]]="",0%,Tabla263[[#This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IF(Tabla263[[#This Row],[CANTIDAD]]="",0%,Tabla263[[#This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IF(Tabla263[[#This Row],[CANTIDAD]]="",0%,Tabla263[[#This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IF(Tabla263[[#This Row],[CANTIDAD]]="",0%,Tabla263[[#This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IF(Tabla263[[#This Row],[CANTIDAD]]="",0%,Tabla263[[#This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IF(Tabla263[[#This Row],[CANTIDAD]]="",0%,Tabla263[[#This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IF(Tabla263[[#This Row],[CANTIDAD]]="",0%,Tabla263[[#This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073" priority="28">
      <formula>LEN(TRIM(D2))=0</formula>
    </cfRule>
  </conditionalFormatting>
  <conditionalFormatting sqref="D4:W21 D2:W2">
    <cfRule type="cellIs" dxfId="1072" priority="27" operator="equal">
      <formula>0</formula>
    </cfRule>
  </conditionalFormatting>
  <conditionalFormatting sqref="C4:C21">
    <cfRule type="cellIs" dxfId="1071" priority="25" operator="equal">
      <formula>0</formula>
    </cfRule>
    <cfRule type="containsBlanks" dxfId="1070" priority="26">
      <formula>LEN(TRIM(C4))=0</formula>
    </cfRule>
  </conditionalFormatting>
  <conditionalFormatting sqref="D1:W1">
    <cfRule type="containsBlanks" dxfId="1069" priority="24">
      <formula>LEN(TRIM(D1))=0</formula>
    </cfRule>
  </conditionalFormatting>
  <conditionalFormatting sqref="C1">
    <cfRule type="containsBlanks" dxfId="1068" priority="23">
      <formula>LEN(TRIM(C1))=0</formula>
    </cfRule>
  </conditionalFormatting>
  <conditionalFormatting sqref="C2">
    <cfRule type="containsBlanks" dxfId="1067" priority="22">
      <formula>LEN(TRIM(C2))=0</formula>
    </cfRule>
  </conditionalFormatting>
  <conditionalFormatting sqref="D3:W3">
    <cfRule type="containsBlanks" dxfId="1066" priority="21">
      <formula>LEN(TRIM(D3))=0</formula>
    </cfRule>
  </conditionalFormatting>
  <conditionalFormatting sqref="C3">
    <cfRule type="containsBlanks" dxfId="1065" priority="20">
      <formula>LEN(TRIM(C3))=0</formula>
    </cfRule>
  </conditionalFormatting>
  <conditionalFormatting sqref="A13:W21 C1:W9 B10:W12">
    <cfRule type="cellIs" dxfId="1064" priority="18" operator="equal">
      <formula>0</formula>
    </cfRule>
    <cfRule type="containsBlanks" dxfId="1063" priority="19">
      <formula>LEN(TRIM(A1))=0</formula>
    </cfRule>
  </conditionalFormatting>
  <conditionalFormatting sqref="B9">
    <cfRule type="cellIs" dxfId="1062" priority="16" operator="equal">
      <formula>0</formula>
    </cfRule>
    <cfRule type="containsBlanks" dxfId="1061" priority="17">
      <formula>LEN(TRIM(B9))=0</formula>
    </cfRule>
  </conditionalFormatting>
  <conditionalFormatting sqref="A1:B1">
    <cfRule type="containsBlanks" dxfId="1060" priority="15">
      <formula>LEN(TRIM(A1))=0</formula>
    </cfRule>
  </conditionalFormatting>
  <conditionalFormatting sqref="A1:B1">
    <cfRule type="cellIs" dxfId="1059" priority="13" operator="equal">
      <formula>0</formula>
    </cfRule>
    <cfRule type="containsBlanks" dxfId="1058" priority="14">
      <formula>LEN(TRIM(A1))=0</formula>
    </cfRule>
  </conditionalFormatting>
  <conditionalFormatting sqref="A9:A12">
    <cfRule type="cellIs" dxfId="1057" priority="11" operator="equal">
      <formula>0</formula>
    </cfRule>
    <cfRule type="containsBlanks" dxfId="1056" priority="12">
      <formula>LEN(TRIM(A9))=0</formula>
    </cfRule>
  </conditionalFormatting>
  <conditionalFormatting sqref="A9">
    <cfRule type="cellIs" dxfId="1055" priority="9" operator="equal">
      <formula>0</formula>
    </cfRule>
    <cfRule type="containsBlanks" dxfId="1054" priority="10">
      <formula>LEN(TRIM(A9))=0</formula>
    </cfRule>
  </conditionalFormatting>
  <conditionalFormatting sqref="A8:B8">
    <cfRule type="cellIs" dxfId="1053" priority="7" operator="equal">
      <formula>0</formula>
    </cfRule>
    <cfRule type="containsBlanks" dxfId="1052" priority="8">
      <formula>LEN(TRIM(A8))=0</formula>
    </cfRule>
  </conditionalFormatting>
  <conditionalFormatting sqref="A7:B7">
    <cfRule type="cellIs" dxfId="1051" priority="5" operator="equal">
      <formula>0</formula>
    </cfRule>
    <cfRule type="containsBlanks" dxfId="1050" priority="6">
      <formula>LEN(TRIM(A7))=0</formula>
    </cfRule>
  </conditionalFormatting>
  <conditionalFormatting sqref="A2:B2">
    <cfRule type="containsBlanks" dxfId="1049" priority="4">
      <formula>LEN(TRIM(A2))=0</formula>
    </cfRule>
  </conditionalFormatting>
  <conditionalFormatting sqref="A3:B3">
    <cfRule type="containsBlanks" dxfId="1048" priority="3">
      <formula>LEN(TRIM(A3))=0</formula>
    </cfRule>
  </conditionalFormatting>
  <conditionalFormatting sqref="A2:B6">
    <cfRule type="cellIs" dxfId="1047" priority="1" operator="equal">
      <formula>0</formula>
    </cfRule>
    <cfRule type="containsBlanks" dxfId="1046" priority="2">
      <formula>LEN(TRIM(A2))=0</formula>
    </cfRule>
  </conditionalFormatting>
  <dataValidations count="1">
    <dataValidation type="list" allowBlank="1" showInputMessage="1" showErrorMessage="1" sqref="B9:B21 A4:A21" xr:uid="{9158A30C-9250-40E0-969B-8B0462D60CC5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0C24-3B84-4029-80E6-424935C0E995}">
  <sheetPr codeName="Hoja64">
    <tabColor rgb="FFC00000"/>
  </sheetPr>
  <dimension ref="A1:W25"/>
  <sheetViews>
    <sheetView workbookViewId="0">
      <selection activeCell="B7" sqref="B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213</v>
      </c>
      <c r="B2" s="7" t="s">
        <v>214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0.17499999999999999</v>
      </c>
      <c r="F2" s="8">
        <f t="shared" si="0"/>
        <v>3.6539999999999996E-2</v>
      </c>
      <c r="G2" s="8">
        <f t="shared" si="0"/>
        <v>0</v>
      </c>
      <c r="H2" s="8">
        <f t="shared" si="0"/>
        <v>0</v>
      </c>
      <c r="I2" s="8">
        <f t="shared" si="0"/>
        <v>0.13846000000000003</v>
      </c>
      <c r="J2" s="8">
        <f t="shared" si="0"/>
        <v>9.3380000000000005E-2</v>
      </c>
      <c r="K2" s="8">
        <f t="shared" si="0"/>
        <v>0.28694999999999998</v>
      </c>
      <c r="L2" s="8">
        <f t="shared" si="0"/>
        <v>0</v>
      </c>
      <c r="M2" s="8">
        <f t="shared" si="0"/>
        <v>0</v>
      </c>
      <c r="N2" s="8">
        <f t="shared" si="0"/>
        <v>3.5000000000000005E-4</v>
      </c>
      <c r="O2" s="8">
        <f t="shared" si="0"/>
        <v>1.2999999999999999E-3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</v>
      </c>
      <c r="V2" s="8">
        <f t="shared" si="0"/>
        <v>1.0499999999999999E-3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89</v>
      </c>
      <c r="B4" s="9">
        <v>301</v>
      </c>
      <c r="C4" s="9">
        <f>IF(Tabla264[[#This Row],[CANTIDAD]]="",0%,Tabla264[[#This Row],[CANTIDAD]]/10)</f>
        <v>30.1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91</v>
      </c>
      <c r="B5" s="9">
        <v>203</v>
      </c>
      <c r="C5" s="9">
        <f>IF(Tabla264[[#This Row],[CANTIDAD]]="",0%,Tabla264[[#This Row],[CANTIDAD]]/10)</f>
        <v>20.3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0.18</v>
      </c>
      <c r="F5" s="10" cm="1">
        <f t="array" ref="F5">IF($A5="",0%,(_xlfn.XLOOKUP($A5,Tabla1[[#All],[ID]],Tabla1[[#All],[N-NH4]])))</f>
        <v>0.18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0.46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92</v>
      </c>
      <c r="B6" s="9">
        <v>478</v>
      </c>
      <c r="C6" s="9">
        <f>IF(Tabla264[[#This Row],[CANTIDAD]]="",0%,Tabla264[[#This Row],[CANTIDAD]]/10)</f>
        <v>47.8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0.6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132</v>
      </c>
      <c r="B7" s="9">
        <v>5</v>
      </c>
      <c r="C7" s="9">
        <f>IF(Tabla264[[#This Row],[CANTIDAD]]="",0%,Tabla264[[#This Row],[CANTIDAD]]/10)</f>
        <v>0.5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0.03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7.0000000000000007E-2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0.21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130</v>
      </c>
      <c r="B8" s="9">
        <v>13</v>
      </c>
      <c r="C8" s="9">
        <f>IF(Tabla264[[#This Row],[CANTIDAD]]="",0%,Tabla264[[#This Row],[CANTIDAD]]/10)</f>
        <v>1.3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0.1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127</v>
      </c>
      <c r="B9" s="9">
        <v>3</v>
      </c>
      <c r="C9" s="9">
        <f>IF(Tabla264[[#This Row],[CANTIDAD]]="",0%,Tabla264[[#This Row],[CANTIDAD]]/10)</f>
        <v>0.3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IF(Tabla264[[#This Row],[CANTIDAD]]="",0%,Tabla264[[#This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IF(Tabla264[[#This Row],[CANTIDAD]]="",0%,Tabla264[[#This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IF(Tabla264[[#This Row],[CANTIDAD]]="",0%,Tabla264[[#This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IF(Tabla264[[#This Row],[CANTIDAD]]="",0%,Tabla264[[#This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IF(Tabla264[[#This Row],[CANTIDAD]]="",0%,Tabla264[[#This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IF(Tabla264[[#This Row],[CANTIDAD]]="",0%,Tabla264[[#This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IF(Tabla264[[#This Row],[CANTIDAD]]="",0%,Tabla264[[#This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IF(Tabla264[[#This Row],[CANTIDAD]]="",0%,Tabla264[[#This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IF(Tabla264[[#This Row],[CANTIDAD]]="",0%,Tabla264[[#This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IF(Tabla264[[#This Row],[CANTIDAD]]="",0%,Tabla264[[#This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IF(Tabla264[[#This Row],[CANTIDAD]]="",0%,Tabla264[[#This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IF(Tabla264[[#This Row],[CANTIDAD]]="",0%,Tabla264[[#This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045" priority="24">
      <formula>LEN(TRIM(D2))=0</formula>
    </cfRule>
  </conditionalFormatting>
  <conditionalFormatting sqref="D4:W21 D2:W2">
    <cfRule type="cellIs" dxfId="1044" priority="23" operator="equal">
      <formula>0</formula>
    </cfRule>
  </conditionalFormatting>
  <conditionalFormatting sqref="C4:C21">
    <cfRule type="cellIs" dxfId="1043" priority="21" operator="equal">
      <formula>0</formula>
    </cfRule>
    <cfRule type="containsBlanks" dxfId="1042" priority="22">
      <formula>LEN(TRIM(C4))=0</formula>
    </cfRule>
  </conditionalFormatting>
  <conditionalFormatting sqref="D1:W1">
    <cfRule type="containsBlanks" dxfId="1041" priority="20">
      <formula>LEN(TRIM(D1))=0</formula>
    </cfRule>
  </conditionalFormatting>
  <conditionalFormatting sqref="C1">
    <cfRule type="containsBlanks" dxfId="1040" priority="19">
      <formula>LEN(TRIM(C1))=0</formula>
    </cfRule>
  </conditionalFormatting>
  <conditionalFormatting sqref="C2">
    <cfRule type="containsBlanks" dxfId="1039" priority="18">
      <formula>LEN(TRIM(C2))=0</formula>
    </cfRule>
  </conditionalFormatting>
  <conditionalFormatting sqref="D3:W3">
    <cfRule type="containsBlanks" dxfId="1038" priority="17">
      <formula>LEN(TRIM(D3))=0</formula>
    </cfRule>
  </conditionalFormatting>
  <conditionalFormatting sqref="C3">
    <cfRule type="containsBlanks" dxfId="1037" priority="16">
      <formula>LEN(TRIM(C3))=0</formula>
    </cfRule>
  </conditionalFormatting>
  <conditionalFormatting sqref="A13:W21 C1:W9 B10:W12">
    <cfRule type="cellIs" dxfId="1036" priority="14" operator="equal">
      <formula>0</formula>
    </cfRule>
    <cfRule type="containsBlanks" dxfId="1035" priority="15">
      <formula>LEN(TRIM(A1))=0</formula>
    </cfRule>
  </conditionalFormatting>
  <conditionalFormatting sqref="B9">
    <cfRule type="cellIs" dxfId="1034" priority="12" operator="equal">
      <formula>0</formula>
    </cfRule>
    <cfRule type="containsBlanks" dxfId="1033" priority="13">
      <formula>LEN(TRIM(B9))=0</formula>
    </cfRule>
  </conditionalFormatting>
  <conditionalFormatting sqref="A1:B1">
    <cfRule type="containsBlanks" dxfId="1032" priority="11">
      <formula>LEN(TRIM(A1))=0</formula>
    </cfRule>
  </conditionalFormatting>
  <conditionalFormatting sqref="A1:B1">
    <cfRule type="cellIs" dxfId="1031" priority="9" operator="equal">
      <formula>0</formula>
    </cfRule>
    <cfRule type="containsBlanks" dxfId="1030" priority="10">
      <formula>LEN(TRIM(A1))=0</formula>
    </cfRule>
  </conditionalFormatting>
  <conditionalFormatting sqref="A9:A12">
    <cfRule type="cellIs" dxfId="1029" priority="7" operator="equal">
      <formula>0</formula>
    </cfRule>
    <cfRule type="containsBlanks" dxfId="1028" priority="8">
      <formula>LEN(TRIM(A9))=0</formula>
    </cfRule>
  </conditionalFormatting>
  <conditionalFormatting sqref="A9">
    <cfRule type="cellIs" dxfId="1027" priority="5" operator="equal">
      <formula>0</formula>
    </cfRule>
    <cfRule type="containsBlanks" dxfId="1026" priority="6">
      <formula>LEN(TRIM(A9))=0</formula>
    </cfRule>
  </conditionalFormatting>
  <conditionalFormatting sqref="A2:B2">
    <cfRule type="containsBlanks" dxfId="1025" priority="4">
      <formula>LEN(TRIM(A2))=0</formula>
    </cfRule>
  </conditionalFormatting>
  <conditionalFormatting sqref="A3:B3">
    <cfRule type="containsBlanks" dxfId="1024" priority="3">
      <formula>LEN(TRIM(A3))=0</formula>
    </cfRule>
  </conditionalFormatting>
  <conditionalFormatting sqref="A2:B8">
    <cfRule type="cellIs" dxfId="1023" priority="1" operator="equal">
      <formula>0</formula>
    </cfRule>
    <cfRule type="containsBlanks" dxfId="1022" priority="2">
      <formula>LEN(TRIM(A2))=0</formula>
    </cfRule>
  </conditionalFormatting>
  <dataValidations count="1">
    <dataValidation type="list" allowBlank="1" showInputMessage="1" showErrorMessage="1" sqref="B9:B21 A4:A21" xr:uid="{0CB9D56C-F460-4541-B367-D3AD03537E1D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DC1576-E89C-44A6-B686-FECBBDC28A1E}">
  <sheetPr codeName="Hoja65">
    <tabColor rgb="FFC00000"/>
  </sheetPr>
  <dimension ref="A1:W25"/>
  <sheetViews>
    <sheetView topLeftCell="A13" workbookViewId="0">
      <selection activeCell="B7" sqref="B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216</v>
      </c>
      <c r="B2" s="7" t="s">
        <v>215</v>
      </c>
      <c r="C2" s="7">
        <v>35000</v>
      </c>
      <c r="D2" s="8" t="e">
        <f t="shared" ref="D2:W2" si="0">($C4*D4+$C5*D5+$C6*D6+$C7*D7+$C8*D8+$C9*D9+$C10*D10+$C11*D11+$C12*D12+$C13*D13+$C14*D14+$C15*D15+$C16*D16+$C17*D17+$C18*D18+$C19*D19+$C20*D20+$C21*D21)/100</f>
        <v>#VALUE!</v>
      </c>
      <c r="E2" s="8" t="e">
        <f t="shared" si="0"/>
        <v>#VALUE!</v>
      </c>
      <c r="F2" s="8" t="e">
        <f t="shared" si="0"/>
        <v>#VALUE!</v>
      </c>
      <c r="G2" s="8" t="e">
        <f t="shared" si="0"/>
        <v>#VALUE!</v>
      </c>
      <c r="H2" s="8" t="e">
        <f t="shared" si="0"/>
        <v>#VALUE!</v>
      </c>
      <c r="I2" s="8" t="e">
        <f t="shared" si="0"/>
        <v>#VALUE!</v>
      </c>
      <c r="J2" s="8" t="e">
        <f t="shared" si="0"/>
        <v>#VALUE!</v>
      </c>
      <c r="K2" s="8" t="e">
        <f t="shared" si="0"/>
        <v>#VALUE!</v>
      </c>
      <c r="L2" s="8" t="e">
        <f t="shared" si="0"/>
        <v>#VALUE!</v>
      </c>
      <c r="M2" s="8" t="e">
        <f t="shared" si="0"/>
        <v>#VALUE!</v>
      </c>
      <c r="N2" s="8" t="e">
        <f t="shared" si="0"/>
        <v>#VALUE!</v>
      </c>
      <c r="O2" s="8" t="e">
        <f t="shared" si="0"/>
        <v>#VALUE!</v>
      </c>
      <c r="P2" s="8" t="e">
        <f t="shared" si="0"/>
        <v>#VALUE!</v>
      </c>
      <c r="Q2" s="8" t="e">
        <f t="shared" si="0"/>
        <v>#VALUE!</v>
      </c>
      <c r="R2" s="8" t="e">
        <f t="shared" si="0"/>
        <v>#VALUE!</v>
      </c>
      <c r="S2" s="8" t="e">
        <f t="shared" si="0"/>
        <v>#VALUE!</v>
      </c>
      <c r="T2" s="8" t="e">
        <f t="shared" si="0"/>
        <v>#VALUE!</v>
      </c>
      <c r="U2" s="8" t="e">
        <f t="shared" si="0"/>
        <v>#VALUE!</v>
      </c>
      <c r="V2" s="8" t="e">
        <f t="shared" si="0"/>
        <v>#VALUE!</v>
      </c>
      <c r="W2" s="8" t="e">
        <f t="shared" si="0"/>
        <v>#VALUE!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247.5</v>
      </c>
      <c r="C4" s="9">
        <f>IF(Tabla265[[#This Row],[CANTIDAD]]="",0%,Tabla265[[#This Row],[CANTIDAD]]/10)</f>
        <v>24.75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123</v>
      </c>
      <c r="B5" s="9">
        <v>82.5</v>
      </c>
      <c r="C5" s="9">
        <f>IF(Tabla265[[#This Row],[CANTIDAD]]="",0%,Tabla265[[#This Row],[CANTIDAD]]/10)</f>
        <v>8.25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0.21</v>
      </c>
      <c r="F5" s="10" cm="1">
        <f t="array" ref="F5">IF($A5="",0%,(_xlfn.XLOOKUP($A5,Tabla1[[#All],[ID]],Tabla1[[#All],[N-NH4]])))</f>
        <v>0.21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0.24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95</v>
      </c>
      <c r="B6" s="9">
        <v>80</v>
      </c>
      <c r="C6" s="9">
        <f>IF(Tabla265[[#This Row],[CANTIDAD]]="",0%,Tabla265[[#This Row],[CANTIDAD]]/10)</f>
        <v>8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</v>
      </c>
      <c r="F6" s="10" cm="1">
        <f t="array" ref="F6">IF($A6="",0%,(_xlfn.XLOOKUP($A6,Tabla1[[#All],[ID]],Tabla1[[#All],[N-NH4]])))</f>
        <v>0.1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0.5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91</v>
      </c>
      <c r="B7" s="9">
        <v>60</v>
      </c>
      <c r="C7" s="9">
        <f>IF(Tabla265[[#This Row],[CANTIDAD]]="",0%,Tabla265[[#This Row],[CANTIDAD]]/10)</f>
        <v>6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0.18</v>
      </c>
      <c r="F7" s="10" cm="1">
        <f t="array" ref="F7">IF($A7="",0%,(_xlfn.XLOOKUP($A7,Tabla1[[#All],[ID]],Tabla1[[#All],[N-NH4]])))</f>
        <v>0.18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0.46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92</v>
      </c>
      <c r="B8" s="9">
        <v>300</v>
      </c>
      <c r="C8" s="9">
        <f>IF(Tabla265[[#This Row],[CANTIDAD]]="",0%,Tabla265[[#This Row],[CANTIDAD]]/10)</f>
        <v>30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0.6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124</v>
      </c>
      <c r="B9" s="9">
        <v>170</v>
      </c>
      <c r="C9" s="9">
        <f>IF(Tabla265[[#This Row],[CANTIDAD]]="",0%,Tabla265[[#This Row],[CANTIDAD]]/10)</f>
        <v>17</v>
      </c>
      <c r="D9" s="10" cm="1">
        <f t="array" ref="D9">IF($A9="",0%,_xlfn.XLOOKUP($A9,Tabla1[[#All],[ID]],Tabla1[[#All],[C]]))</f>
        <v>0.05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0.2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0.23</v>
      </c>
      <c r="M9" s="10" cm="1">
        <f t="array" ref="M9">IF($A9="",0%,(_xlfn.XLOOKUP($A9,Tabla1[[#All],[ID]],Tabla1[[#All],[MgO]])))</f>
        <v>1.4999999999999999E-2</v>
      </c>
      <c r="N9" s="10" cm="1">
        <f t="array" ref="N9">IF($A9="",0%,(_xlfn.XLOOKUP($A9,Tabla1[[#All],[ID]],Tabla1[[#All],[S]])))</f>
        <v>0.01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0.21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 t="s">
        <v>133</v>
      </c>
      <c r="B10" s="9">
        <v>20</v>
      </c>
      <c r="C10" s="9">
        <f>IF(Tabla265[[#This Row],[CANTIDAD]]="",0%,Tabla265[[#This Row],[CANTIDAD]]/10)</f>
        <v>2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0.03</v>
      </c>
      <c r="L10" s="10" cm="1">
        <f t="array" ref="L10">IF($A10="",0%,(_xlfn.XLOOKUP($A10,Tabla1[[#All],[ID]],Tabla1[[#All],[CaO]])))</f>
        <v>0.25</v>
      </c>
      <c r="M10" s="10" cm="1">
        <f t="array" ref="M10">IF($A10="",0%,(_xlfn.XLOOKUP($A10,Tabla1[[#All],[ID]],Tabla1[[#All],[MgO]])))</f>
        <v>0.1</v>
      </c>
      <c r="N10" s="10" cm="1">
        <f t="array" ref="N10">IF($A10="",0%,(_xlfn.XLOOKUP($A10,Tabla1[[#All],[ID]],Tabla1[[#All],[S]])))</f>
        <v>0.04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0.03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 t="s">
        <v>217</v>
      </c>
      <c r="B11" s="9">
        <v>40</v>
      </c>
      <c r="C11" s="9">
        <f>IF(Tabla265[[#This Row],[CANTIDAD]]="",0%,Tabla265[[#This Row],[CANTIDAD]]/10)</f>
        <v>4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0.05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0.13</v>
      </c>
      <c r="M11" s="10" cm="1">
        <f t="array" ref="M11">IF($A11="",0%,(_xlfn.XLOOKUP($A11,Tabla1[[#All],[ID]],Tabla1[[#All],[MgO]])))</f>
        <v>0.06</v>
      </c>
      <c r="N11" s="10" cm="1">
        <f t="array" ref="N11">IF($A11="",0%,(_xlfn.XLOOKUP($A11,Tabla1[[#All],[ID]],Tabla1[[#All],[S]])))</f>
        <v>0.05</v>
      </c>
      <c r="O11" s="10" cm="1">
        <f t="array" ref="O11">IF($A11="",0%,(_xlfn.XLOOKUP($A11,Tabla1[[#All],[ID]],Tabla1[[#All],[B]])))</f>
        <v>0.01</v>
      </c>
      <c r="P11" s="10" cm="1">
        <f t="array" ref="P11">IF($A11="",0%,(_xlfn.XLOOKUP($A11,Tabla1[[#All],[ID]],Tabla1[[#All],[Co]])))</f>
        <v>5.0000000000000001E-3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2.5000000000000001E-2</v>
      </c>
      <c r="W11" s="11" cm="1">
        <f t="array" ref="W11">IF($A11="",0%,(_xlfn.XLOOKUP($A11,Tabla1[[#All],[ID]],Tabla1[[#All],[Na]])))</f>
        <v>0</v>
      </c>
    </row>
    <row r="12" spans="1:23" x14ac:dyDescent="0.25">
      <c r="A12" s="9" t="s">
        <v>218</v>
      </c>
      <c r="B12" s="9">
        <v>30</v>
      </c>
      <c r="C12" s="9">
        <f>IF(Tabla265[[#This Row],[CANTIDAD]]="",0%,Tabla265[[#This Row],[CANTIDAD]]/10)</f>
        <v>3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0.3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0.1</v>
      </c>
      <c r="N12" s="10" cm="1">
        <f t="array" ref="N12">IF($A12="",0%,(_xlfn.XLOOKUP($A12,Tabla1[[#All],[ID]],Tabla1[[#All],[S]])))</f>
        <v>0.17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 t="s">
        <v>127</v>
      </c>
      <c r="B13" s="9">
        <v>3</v>
      </c>
      <c r="C13" s="9">
        <f>IF(Tabla265[[#This Row],[CANTIDAD]]="",0%,Tabla265[[#This Row],[CANTIDAD]]/10)</f>
        <v>0.3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 t="s">
        <v>219</v>
      </c>
      <c r="C14" s="9" t="e">
        <f>IF(Tabla265[[#This Row],[CANTIDAD]]="",0%,Tabla265[[#This Row],[CANTIDAD]]/10)</f>
        <v>#VALUE!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IF(Tabla265[[#This Row],[CANTIDAD]]="",0%,Tabla265[[#This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IF(Tabla265[[#This Row],[CANTIDAD]]="",0%,Tabla265[[#This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IF(Tabla265[[#This Row],[CANTIDAD]]="",0%,Tabla265[[#This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IF(Tabla265[[#This Row],[CANTIDAD]]="",0%,Tabla265[[#This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IF(Tabla265[[#This Row],[CANTIDAD]]="",0%,Tabla265[[#This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IF(Tabla265[[#This Row],[CANTIDAD]]="",0%,Tabla265[[#This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IF(Tabla265[[#This Row],[CANTIDAD]]="",0%,Tabla265[[#This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021" priority="24">
      <formula>LEN(TRIM(D2))=0</formula>
    </cfRule>
  </conditionalFormatting>
  <conditionalFormatting sqref="D4:W21 D2:W2">
    <cfRule type="cellIs" dxfId="1020" priority="23" operator="equal">
      <formula>0</formula>
    </cfRule>
  </conditionalFormatting>
  <conditionalFormatting sqref="C4:C21">
    <cfRule type="cellIs" dxfId="1019" priority="21" operator="equal">
      <formula>0</formula>
    </cfRule>
    <cfRule type="containsBlanks" dxfId="1018" priority="22">
      <formula>LEN(TRIM(C4))=0</formula>
    </cfRule>
  </conditionalFormatting>
  <conditionalFormatting sqref="D1:W1">
    <cfRule type="containsBlanks" dxfId="1017" priority="20">
      <formula>LEN(TRIM(D1))=0</formula>
    </cfRule>
  </conditionalFormatting>
  <conditionalFormatting sqref="C1">
    <cfRule type="containsBlanks" dxfId="1016" priority="19">
      <formula>LEN(TRIM(C1))=0</formula>
    </cfRule>
  </conditionalFormatting>
  <conditionalFormatting sqref="C2">
    <cfRule type="containsBlanks" dxfId="1015" priority="18">
      <formula>LEN(TRIM(C2))=0</formula>
    </cfRule>
  </conditionalFormatting>
  <conditionalFormatting sqref="D3:W3">
    <cfRule type="containsBlanks" dxfId="1014" priority="17">
      <formula>LEN(TRIM(D3))=0</formula>
    </cfRule>
  </conditionalFormatting>
  <conditionalFormatting sqref="C3">
    <cfRule type="containsBlanks" dxfId="1013" priority="16">
      <formula>LEN(TRIM(C3))=0</formula>
    </cfRule>
  </conditionalFormatting>
  <conditionalFormatting sqref="A13:W21 C1:W9 B10:W12">
    <cfRule type="cellIs" dxfId="1012" priority="14" operator="equal">
      <formula>0</formula>
    </cfRule>
    <cfRule type="containsBlanks" dxfId="1011" priority="15">
      <formula>LEN(TRIM(A1))=0</formula>
    </cfRule>
  </conditionalFormatting>
  <conditionalFormatting sqref="B9">
    <cfRule type="cellIs" dxfId="1010" priority="12" operator="equal">
      <formula>0</formula>
    </cfRule>
    <cfRule type="containsBlanks" dxfId="1009" priority="13">
      <formula>LEN(TRIM(B9))=0</formula>
    </cfRule>
  </conditionalFormatting>
  <conditionalFormatting sqref="A1:B1">
    <cfRule type="containsBlanks" dxfId="1008" priority="11">
      <formula>LEN(TRIM(A1))=0</formula>
    </cfRule>
  </conditionalFormatting>
  <conditionalFormatting sqref="A1:B1">
    <cfRule type="cellIs" dxfId="1007" priority="9" operator="equal">
      <formula>0</formula>
    </cfRule>
    <cfRule type="containsBlanks" dxfId="1006" priority="10">
      <formula>LEN(TRIM(A1))=0</formula>
    </cfRule>
  </conditionalFormatting>
  <conditionalFormatting sqref="A9:A12">
    <cfRule type="cellIs" dxfId="1005" priority="7" operator="equal">
      <formula>0</formula>
    </cfRule>
    <cfRule type="containsBlanks" dxfId="1004" priority="8">
      <formula>LEN(TRIM(A9))=0</formula>
    </cfRule>
  </conditionalFormatting>
  <conditionalFormatting sqref="A9">
    <cfRule type="cellIs" dxfId="1003" priority="5" operator="equal">
      <formula>0</formula>
    </cfRule>
    <cfRule type="containsBlanks" dxfId="1002" priority="6">
      <formula>LEN(TRIM(A9))=0</formula>
    </cfRule>
  </conditionalFormatting>
  <conditionalFormatting sqref="A2:B2">
    <cfRule type="containsBlanks" dxfId="1001" priority="4">
      <formula>LEN(TRIM(A2))=0</formula>
    </cfRule>
  </conditionalFormatting>
  <conditionalFormatting sqref="A3:B3">
    <cfRule type="containsBlanks" dxfId="1000" priority="3">
      <formula>LEN(TRIM(A3))=0</formula>
    </cfRule>
  </conditionalFormatting>
  <conditionalFormatting sqref="A2:B8">
    <cfRule type="cellIs" dxfId="999" priority="1" operator="equal">
      <formula>0</formula>
    </cfRule>
    <cfRule type="containsBlanks" dxfId="998" priority="2">
      <formula>LEN(TRIM(A2))=0</formula>
    </cfRule>
  </conditionalFormatting>
  <dataValidations count="1">
    <dataValidation type="list" allowBlank="1" showInputMessage="1" showErrorMessage="1" sqref="B9:B21 A4:A21" xr:uid="{DEF057DA-48B5-4559-83D8-D3BA5F90140C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FD33F-8E65-413C-8A2A-B0A9C2C0A38B}">
  <sheetPr codeName="Hoja66">
    <tabColor rgb="FFC00000"/>
  </sheetPr>
  <dimension ref="A1:W25"/>
  <sheetViews>
    <sheetView workbookViewId="0">
      <selection activeCell="B7" sqref="B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221</v>
      </c>
      <c r="B2" s="7" t="s">
        <v>220</v>
      </c>
      <c r="C2" s="7">
        <v>1000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0.15960000000000002</v>
      </c>
      <c r="F2" s="8">
        <f t="shared" si="0"/>
        <v>6.3E-2</v>
      </c>
      <c r="G2" s="8">
        <f t="shared" si="0"/>
        <v>0</v>
      </c>
      <c r="H2" s="8">
        <f t="shared" si="0"/>
        <v>0</v>
      </c>
      <c r="I2" s="8">
        <f t="shared" si="0"/>
        <v>9.6600000000000005E-2</v>
      </c>
      <c r="J2" s="8">
        <f t="shared" si="0"/>
        <v>0.161</v>
      </c>
      <c r="K2" s="8">
        <f t="shared" si="0"/>
        <v>0.16140000000000002</v>
      </c>
      <c r="L2" s="8">
        <f t="shared" si="0"/>
        <v>4.4999999999999998E-2</v>
      </c>
      <c r="M2" s="8">
        <f t="shared" si="0"/>
        <v>1.8000000000000002E-2</v>
      </c>
      <c r="N2" s="8">
        <f t="shared" si="0"/>
        <v>7.1999999999999998E-3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5.4000000000000003E-3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210</v>
      </c>
      <c r="C4" s="9">
        <f>IF(Tabla266[[#This Row],[CANTIDAD]]="",0%,Tabla266[[#This Row],[CANTIDAD]]/10)</f>
        <v>21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91</v>
      </c>
      <c r="B5" s="9">
        <v>350</v>
      </c>
      <c r="C5" s="9">
        <f>IF(Tabla266[[#This Row],[CANTIDAD]]="",0%,Tabla266[[#This Row],[CANTIDAD]]/10)</f>
        <v>35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0.18</v>
      </c>
      <c r="F5" s="10" cm="1">
        <f t="array" ref="F5">IF($A5="",0%,(_xlfn.XLOOKUP($A5,Tabla1[[#All],[ID]],Tabla1[[#All],[N-NH4]])))</f>
        <v>0.18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0.46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92</v>
      </c>
      <c r="B6" s="9">
        <v>260</v>
      </c>
      <c r="C6" s="9">
        <f>IF(Tabla266[[#This Row],[CANTIDAD]]="",0%,Tabla266[[#This Row],[CANTIDAD]]/10)</f>
        <v>26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0.6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133</v>
      </c>
      <c r="B7" s="9">
        <v>180</v>
      </c>
      <c r="C7" s="9">
        <f>IF(Tabla266[[#This Row],[CANTIDAD]]="",0%,Tabla266[[#This Row],[CANTIDAD]]/10)</f>
        <v>18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0.03</v>
      </c>
      <c r="L7" s="10" cm="1">
        <f t="array" ref="L7">IF($A7="",0%,(_xlfn.XLOOKUP($A7,Tabla1[[#All],[ID]],Tabla1[[#All],[CaO]])))</f>
        <v>0.25</v>
      </c>
      <c r="M7" s="10" cm="1">
        <f t="array" ref="M7">IF($A7="",0%,(_xlfn.XLOOKUP($A7,Tabla1[[#All],[ID]],Tabla1[[#All],[MgO]])))</f>
        <v>0.1</v>
      </c>
      <c r="N7" s="10" cm="1">
        <f t="array" ref="N7">IF($A7="",0%,(_xlfn.XLOOKUP($A7,Tabla1[[#All],[ID]],Tabla1[[#All],[S]])))</f>
        <v>0.04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0.03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127</v>
      </c>
      <c r="B8" s="9">
        <v>0.63</v>
      </c>
      <c r="C8" s="9">
        <f>IF(Tabla266[[#This Row],[CANTIDAD]]="",0%,Tabla266[[#This Row],[CANTIDAD]]/10)</f>
        <v>6.3E-2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IF(Tabla266[[#This Row],[CANTIDAD]]="",0%,Tabla266[[#This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IF(Tabla266[[#This Row],[CANTIDAD]]="",0%,Tabla266[[#This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IF(Tabla266[[#This Row],[CANTIDAD]]="",0%,Tabla266[[#This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IF(Tabla266[[#This Row],[CANTIDAD]]="",0%,Tabla266[[#This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IF(Tabla266[[#This Row],[CANTIDAD]]="",0%,Tabla266[[#This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IF(Tabla266[[#This Row],[CANTIDAD]]="",0%,Tabla266[[#This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IF(Tabla266[[#This Row],[CANTIDAD]]="",0%,Tabla266[[#This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IF(Tabla266[[#This Row],[CANTIDAD]]="",0%,Tabla266[[#This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IF(Tabla266[[#This Row],[CANTIDAD]]="",0%,Tabla266[[#This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IF(Tabla266[[#This Row],[CANTIDAD]]="",0%,Tabla266[[#This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IF(Tabla266[[#This Row],[CANTIDAD]]="",0%,Tabla266[[#This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IF(Tabla266[[#This Row],[CANTIDAD]]="",0%,Tabla266[[#This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IF(Tabla266[[#This Row],[CANTIDAD]]="",0%,Tabla266[[#This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997" priority="28">
      <formula>LEN(TRIM(D2))=0</formula>
    </cfRule>
  </conditionalFormatting>
  <conditionalFormatting sqref="D4:W21 D2:W2">
    <cfRule type="cellIs" dxfId="996" priority="27" operator="equal">
      <formula>0</formula>
    </cfRule>
  </conditionalFormatting>
  <conditionalFormatting sqref="C4:C21">
    <cfRule type="cellIs" dxfId="995" priority="25" operator="equal">
      <formula>0</formula>
    </cfRule>
    <cfRule type="containsBlanks" dxfId="994" priority="26">
      <formula>LEN(TRIM(C4))=0</formula>
    </cfRule>
  </conditionalFormatting>
  <conditionalFormatting sqref="D1:W1">
    <cfRule type="containsBlanks" dxfId="993" priority="24">
      <formula>LEN(TRIM(D1))=0</formula>
    </cfRule>
  </conditionalFormatting>
  <conditionalFormatting sqref="C1">
    <cfRule type="containsBlanks" dxfId="992" priority="23">
      <formula>LEN(TRIM(C1))=0</formula>
    </cfRule>
  </conditionalFormatting>
  <conditionalFormatting sqref="C2">
    <cfRule type="containsBlanks" dxfId="991" priority="22">
      <formula>LEN(TRIM(C2))=0</formula>
    </cfRule>
  </conditionalFormatting>
  <conditionalFormatting sqref="D3:W3">
    <cfRule type="containsBlanks" dxfId="990" priority="21">
      <formula>LEN(TRIM(D3))=0</formula>
    </cfRule>
  </conditionalFormatting>
  <conditionalFormatting sqref="C3">
    <cfRule type="containsBlanks" dxfId="989" priority="20">
      <formula>LEN(TRIM(C3))=0</formula>
    </cfRule>
  </conditionalFormatting>
  <conditionalFormatting sqref="A13:W21 C1:W9 B10:W12">
    <cfRule type="cellIs" dxfId="988" priority="18" operator="equal">
      <formula>0</formula>
    </cfRule>
    <cfRule type="containsBlanks" dxfId="987" priority="19">
      <formula>LEN(TRIM(A1))=0</formula>
    </cfRule>
  </conditionalFormatting>
  <conditionalFormatting sqref="B9">
    <cfRule type="cellIs" dxfId="986" priority="16" operator="equal">
      <formula>0</formula>
    </cfRule>
    <cfRule type="containsBlanks" dxfId="985" priority="17">
      <formula>LEN(TRIM(B9))=0</formula>
    </cfRule>
  </conditionalFormatting>
  <conditionalFormatting sqref="A1:B1">
    <cfRule type="containsBlanks" dxfId="984" priority="15">
      <formula>LEN(TRIM(A1))=0</formula>
    </cfRule>
  </conditionalFormatting>
  <conditionalFormatting sqref="A1:B1">
    <cfRule type="cellIs" dxfId="983" priority="13" operator="equal">
      <formula>0</formula>
    </cfRule>
    <cfRule type="containsBlanks" dxfId="982" priority="14">
      <formula>LEN(TRIM(A1))=0</formula>
    </cfRule>
  </conditionalFormatting>
  <conditionalFormatting sqref="A9:A12">
    <cfRule type="cellIs" dxfId="981" priority="11" operator="equal">
      <formula>0</formula>
    </cfRule>
    <cfRule type="containsBlanks" dxfId="980" priority="12">
      <formula>LEN(TRIM(A9))=0</formula>
    </cfRule>
  </conditionalFormatting>
  <conditionalFormatting sqref="A9">
    <cfRule type="cellIs" dxfId="979" priority="9" operator="equal">
      <formula>0</formula>
    </cfRule>
    <cfRule type="containsBlanks" dxfId="978" priority="10">
      <formula>LEN(TRIM(A9))=0</formula>
    </cfRule>
  </conditionalFormatting>
  <conditionalFormatting sqref="A8:B8">
    <cfRule type="cellIs" dxfId="977" priority="7" operator="equal">
      <formula>0</formula>
    </cfRule>
    <cfRule type="containsBlanks" dxfId="976" priority="8">
      <formula>LEN(TRIM(A8))=0</formula>
    </cfRule>
  </conditionalFormatting>
  <conditionalFormatting sqref="A7:B7">
    <cfRule type="cellIs" dxfId="975" priority="5" operator="equal">
      <formula>0</formula>
    </cfRule>
    <cfRule type="containsBlanks" dxfId="974" priority="6">
      <formula>LEN(TRIM(A7))=0</formula>
    </cfRule>
  </conditionalFormatting>
  <conditionalFormatting sqref="A2:B2">
    <cfRule type="containsBlanks" dxfId="973" priority="4">
      <formula>LEN(TRIM(A2))=0</formula>
    </cfRule>
  </conditionalFormatting>
  <conditionalFormatting sqref="A3:B3">
    <cfRule type="containsBlanks" dxfId="972" priority="3">
      <formula>LEN(TRIM(A3))=0</formula>
    </cfRule>
  </conditionalFormatting>
  <conditionalFormatting sqref="A2:B6">
    <cfRule type="cellIs" dxfId="971" priority="1" operator="equal">
      <formula>0</formula>
    </cfRule>
    <cfRule type="containsBlanks" dxfId="970" priority="2">
      <formula>LEN(TRIM(A2))=0</formula>
    </cfRule>
  </conditionalFormatting>
  <dataValidations count="1">
    <dataValidation type="list" allowBlank="1" showInputMessage="1" showErrorMessage="1" sqref="B9:B21 A4:A21" xr:uid="{F0BD6971-6CC0-4356-8418-788DF5E2DCF5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1A3C2-5B8E-45E4-BEDB-BE1EC26102DD}">
  <sheetPr codeName="Hoja67">
    <tabColor rgb="FFC00000"/>
  </sheetPr>
  <dimension ref="A1:W25"/>
  <sheetViews>
    <sheetView workbookViewId="0">
      <selection activeCell="H33" sqref="H3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222</v>
      </c>
      <c r="B2" s="7" t="s">
        <v>34</v>
      </c>
      <c r="C2" s="7">
        <v>10500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0.183</v>
      </c>
      <c r="M2" s="8">
        <f t="shared" si="0"/>
        <v>0.18299999999999997</v>
      </c>
      <c r="N2" s="8">
        <f t="shared" si="0"/>
        <v>3.95E-2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0.15839999999999999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150</v>
      </c>
      <c r="C4" s="9">
        <f>IF(Tabla267[[#This Row],[CANTIDAD]]="",0%,Tabla267[[#This Row],[CANTIDAD]]/10)</f>
        <v>15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100</v>
      </c>
      <c r="C5" s="9">
        <f>IF(Tabla267[[#This Row],[CANTIDAD]]="",0%,Tabla267[[#This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41</v>
      </c>
      <c r="B6" s="9">
        <v>100</v>
      </c>
      <c r="C6" s="9">
        <f>IF(Tabla267[[#This Row],[CANTIDAD]]="",0%,Tabla267[[#This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0.34</v>
      </c>
      <c r="M6" s="10" cm="1">
        <f t="array" ref="M6">IF($A6="",0%,(_xlfn.XLOOKUP($A6,Tabla1[[#All],[ID]],Tabla1[[#All],[MgO]])))</f>
        <v>0.14000000000000001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400</v>
      </c>
      <c r="C7" s="9">
        <f>IF(Tabla267[[#This Row],[CANTIDAD]]="",0%,Tabla267[[#This Row],[CANTIDAD]]/10)</f>
        <v>40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43</v>
      </c>
      <c r="B8" s="9">
        <v>250</v>
      </c>
      <c r="C8" s="9">
        <f>IF(Tabla267[[#This Row],[CANTIDAD]]="",0%,Tabla267[[#This Row],[CANTIDAD]]/10)</f>
        <v>25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0.44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IF(Tabla267[[#This Row],[CANTIDAD]]="",0%,Tabla267[[#This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IF(Tabla267[[#This Row],[CANTIDAD]]="",0%,Tabla267[[#This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IF(Tabla267[[#This Row],[CANTIDAD]]="",0%,Tabla267[[#This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IF(Tabla267[[#This Row],[CANTIDAD]]="",0%,Tabla267[[#This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IF(Tabla267[[#This Row],[CANTIDAD]]="",0%,Tabla267[[#This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IF(Tabla267[[#This Row],[CANTIDAD]]="",0%,Tabla267[[#This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IF(Tabla267[[#This Row],[CANTIDAD]]="",0%,Tabla267[[#This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IF(Tabla267[[#This Row],[CANTIDAD]]="",0%,Tabla267[[#This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IF(Tabla267[[#This Row],[CANTIDAD]]="",0%,Tabla267[[#This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IF(Tabla267[[#This Row],[CANTIDAD]]="",0%,Tabla267[[#This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IF(Tabla267[[#This Row],[CANTIDAD]]="",0%,Tabla267[[#This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IF(Tabla267[[#This Row],[CANTIDAD]]="",0%,Tabla267[[#This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IF(Tabla267[[#This Row],[CANTIDAD]]="",0%,Tabla267[[#This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969" priority="28">
      <formula>LEN(TRIM(D2))=0</formula>
    </cfRule>
  </conditionalFormatting>
  <conditionalFormatting sqref="D4:W21 D2:W2">
    <cfRule type="cellIs" dxfId="968" priority="27" operator="equal">
      <formula>0</formula>
    </cfRule>
  </conditionalFormatting>
  <conditionalFormatting sqref="C4:C21">
    <cfRule type="cellIs" dxfId="967" priority="25" operator="equal">
      <formula>0</formula>
    </cfRule>
    <cfRule type="containsBlanks" dxfId="966" priority="26">
      <formula>LEN(TRIM(C4))=0</formula>
    </cfRule>
  </conditionalFormatting>
  <conditionalFormatting sqref="D1:W1">
    <cfRule type="containsBlanks" dxfId="965" priority="24">
      <formula>LEN(TRIM(D1))=0</formula>
    </cfRule>
  </conditionalFormatting>
  <conditionalFormatting sqref="C1">
    <cfRule type="containsBlanks" dxfId="964" priority="23">
      <formula>LEN(TRIM(C1))=0</formula>
    </cfRule>
  </conditionalFormatting>
  <conditionalFormatting sqref="C2">
    <cfRule type="containsBlanks" dxfId="963" priority="22">
      <formula>LEN(TRIM(C2))=0</formula>
    </cfRule>
  </conditionalFormatting>
  <conditionalFormatting sqref="D3:W3">
    <cfRule type="containsBlanks" dxfId="962" priority="21">
      <formula>LEN(TRIM(D3))=0</formula>
    </cfRule>
  </conditionalFormatting>
  <conditionalFormatting sqref="C3">
    <cfRule type="containsBlanks" dxfId="961" priority="20">
      <formula>LEN(TRIM(C3))=0</formula>
    </cfRule>
  </conditionalFormatting>
  <conditionalFormatting sqref="A13:W21 C1:W9 B10:W12">
    <cfRule type="cellIs" dxfId="960" priority="18" operator="equal">
      <formula>0</formula>
    </cfRule>
    <cfRule type="containsBlanks" dxfId="959" priority="19">
      <formula>LEN(TRIM(A1))=0</formula>
    </cfRule>
  </conditionalFormatting>
  <conditionalFormatting sqref="B9">
    <cfRule type="cellIs" dxfId="958" priority="16" operator="equal">
      <formula>0</formula>
    </cfRule>
    <cfRule type="containsBlanks" dxfId="957" priority="17">
      <formula>LEN(TRIM(B9))=0</formula>
    </cfRule>
  </conditionalFormatting>
  <conditionalFormatting sqref="A1:B1">
    <cfRule type="containsBlanks" dxfId="956" priority="15">
      <formula>LEN(TRIM(A1))=0</formula>
    </cfRule>
  </conditionalFormatting>
  <conditionalFormatting sqref="A1:B1">
    <cfRule type="cellIs" dxfId="955" priority="13" operator="equal">
      <formula>0</formula>
    </cfRule>
    <cfRule type="containsBlanks" dxfId="954" priority="14">
      <formula>LEN(TRIM(A1))=0</formula>
    </cfRule>
  </conditionalFormatting>
  <conditionalFormatting sqref="A9:A12">
    <cfRule type="cellIs" dxfId="953" priority="11" operator="equal">
      <formula>0</formula>
    </cfRule>
    <cfRule type="containsBlanks" dxfId="952" priority="12">
      <formula>LEN(TRIM(A9))=0</formula>
    </cfRule>
  </conditionalFormatting>
  <conditionalFormatting sqref="A9">
    <cfRule type="cellIs" dxfId="951" priority="9" operator="equal">
      <formula>0</formula>
    </cfRule>
    <cfRule type="containsBlanks" dxfId="950" priority="10">
      <formula>LEN(TRIM(A9))=0</formula>
    </cfRule>
  </conditionalFormatting>
  <conditionalFormatting sqref="A8:B8">
    <cfRule type="cellIs" dxfId="949" priority="7" operator="equal">
      <formula>0</formula>
    </cfRule>
    <cfRule type="containsBlanks" dxfId="948" priority="8">
      <formula>LEN(TRIM(A8))=0</formula>
    </cfRule>
  </conditionalFormatting>
  <conditionalFormatting sqref="A7:B7">
    <cfRule type="cellIs" dxfId="947" priority="5" operator="equal">
      <formula>0</formula>
    </cfRule>
    <cfRule type="containsBlanks" dxfId="946" priority="6">
      <formula>LEN(TRIM(A7))=0</formula>
    </cfRule>
  </conditionalFormatting>
  <conditionalFormatting sqref="A2:B2">
    <cfRule type="containsBlanks" dxfId="945" priority="4">
      <formula>LEN(TRIM(A2))=0</formula>
    </cfRule>
  </conditionalFormatting>
  <conditionalFormatting sqref="A3:B3">
    <cfRule type="containsBlanks" dxfId="944" priority="3">
      <formula>LEN(TRIM(A3))=0</formula>
    </cfRule>
  </conditionalFormatting>
  <conditionalFormatting sqref="A2:B6">
    <cfRule type="cellIs" dxfId="943" priority="1" operator="equal">
      <formula>0</formula>
    </cfRule>
    <cfRule type="containsBlanks" dxfId="942" priority="2">
      <formula>LEN(TRIM(A2))=0</formula>
    </cfRule>
  </conditionalFormatting>
  <dataValidations count="1">
    <dataValidation type="list" allowBlank="1" showInputMessage="1" showErrorMessage="1" sqref="B9:B21 A4:A21" xr:uid="{1AB42F2F-C1C9-44B9-882C-C3C1D353297C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1C7D2-E332-4F7F-AD10-48E1ADC5AD9F}">
  <sheetPr codeName="Hoja68">
    <tabColor rgb="FFC00000"/>
  </sheetPr>
  <dimension ref="A1:W25"/>
  <sheetViews>
    <sheetView workbookViewId="0">
      <selection activeCell="B7" sqref="B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222</v>
      </c>
      <c r="B2" s="7" t="s">
        <v>80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1.44E-2</v>
      </c>
      <c r="L2" s="8">
        <f t="shared" si="0"/>
        <v>0.19120000000000001</v>
      </c>
      <c r="M2" s="8">
        <f t="shared" si="0"/>
        <v>3.6499999999999998E-2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0.34139999999999998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IF(Tabla268[[#This Row],[CANTIDAD]]="",0%,Tabla268[[#This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350</v>
      </c>
      <c r="C5" s="9">
        <f>IF(Tabla268[[#This Row],[CANTIDAD]]="",0%,Tabla268[[#This Row],[CANTIDAD]]/10)</f>
        <v>35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81</v>
      </c>
      <c r="B6" s="9">
        <v>600</v>
      </c>
      <c r="C6" s="9">
        <f>IF(Tabla268[[#This Row],[CANTIDAD]]="",0%,Tabla268[[#This Row],[CANTIDAD]]/10)</f>
        <v>60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IF(Tabla268[[#This Row],[CANTIDAD]]="",0%,Tabla268[[#This Row],[CANTIDAD]]/10)</f>
        <v>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IF(Tabla268[[#This Row],[CANTIDAD]]="",0%,Tabla268[[#This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IF(Tabla268[[#This Row],[CANTIDAD]]="",0%,Tabla268[[#This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IF(Tabla268[[#This Row],[CANTIDAD]]="",0%,Tabla268[[#This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IF(Tabla268[[#This Row],[CANTIDAD]]="",0%,Tabla268[[#This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IF(Tabla268[[#This Row],[CANTIDAD]]="",0%,Tabla268[[#This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IF(Tabla268[[#This Row],[CANTIDAD]]="",0%,Tabla268[[#This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IF(Tabla268[[#This Row],[CANTIDAD]]="",0%,Tabla268[[#This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IF(Tabla268[[#This Row],[CANTIDAD]]="",0%,Tabla268[[#This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IF(Tabla268[[#This Row],[CANTIDAD]]="",0%,Tabla268[[#This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IF(Tabla268[[#This Row],[CANTIDAD]]="",0%,Tabla268[[#This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IF(Tabla268[[#This Row],[CANTIDAD]]="",0%,Tabla268[[#This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IF(Tabla268[[#This Row],[CANTIDAD]]="",0%,Tabla268[[#This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IF(Tabla268[[#This Row],[CANTIDAD]]="",0%,Tabla268[[#This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IF(Tabla268[[#This Row],[CANTIDAD]]="",0%,Tabla268[[#This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941" priority="28">
      <formula>LEN(TRIM(D2))=0</formula>
    </cfRule>
  </conditionalFormatting>
  <conditionalFormatting sqref="D4:W21 D2:W2">
    <cfRule type="cellIs" dxfId="940" priority="27" operator="equal">
      <formula>0</formula>
    </cfRule>
  </conditionalFormatting>
  <conditionalFormatting sqref="C4:C21">
    <cfRule type="cellIs" dxfId="939" priority="25" operator="equal">
      <formula>0</formula>
    </cfRule>
    <cfRule type="containsBlanks" dxfId="938" priority="26">
      <formula>LEN(TRIM(C4))=0</formula>
    </cfRule>
  </conditionalFormatting>
  <conditionalFormatting sqref="D1:W1">
    <cfRule type="containsBlanks" dxfId="937" priority="24">
      <formula>LEN(TRIM(D1))=0</formula>
    </cfRule>
  </conditionalFormatting>
  <conditionalFormatting sqref="C1">
    <cfRule type="containsBlanks" dxfId="936" priority="23">
      <formula>LEN(TRIM(C1))=0</formula>
    </cfRule>
  </conditionalFormatting>
  <conditionalFormatting sqref="C2">
    <cfRule type="containsBlanks" dxfId="935" priority="22">
      <formula>LEN(TRIM(C2))=0</formula>
    </cfRule>
  </conditionalFormatting>
  <conditionalFormatting sqref="D3:W3">
    <cfRule type="containsBlanks" dxfId="934" priority="21">
      <formula>LEN(TRIM(D3))=0</formula>
    </cfRule>
  </conditionalFormatting>
  <conditionalFormatting sqref="C3">
    <cfRule type="containsBlanks" dxfId="933" priority="20">
      <formula>LEN(TRIM(C3))=0</formula>
    </cfRule>
  </conditionalFormatting>
  <conditionalFormatting sqref="A13:W21 C1:W9 B10:W12">
    <cfRule type="cellIs" dxfId="932" priority="18" operator="equal">
      <formula>0</formula>
    </cfRule>
    <cfRule type="containsBlanks" dxfId="931" priority="19">
      <formula>LEN(TRIM(A1))=0</formula>
    </cfRule>
  </conditionalFormatting>
  <conditionalFormatting sqref="B9">
    <cfRule type="cellIs" dxfId="930" priority="16" operator="equal">
      <formula>0</formula>
    </cfRule>
    <cfRule type="containsBlanks" dxfId="929" priority="17">
      <formula>LEN(TRIM(B9))=0</formula>
    </cfRule>
  </conditionalFormatting>
  <conditionalFormatting sqref="A1:B1">
    <cfRule type="containsBlanks" dxfId="928" priority="15">
      <formula>LEN(TRIM(A1))=0</formula>
    </cfRule>
  </conditionalFormatting>
  <conditionalFormatting sqref="A1:B1">
    <cfRule type="cellIs" dxfId="927" priority="13" operator="equal">
      <formula>0</formula>
    </cfRule>
    <cfRule type="containsBlanks" dxfId="926" priority="14">
      <formula>LEN(TRIM(A1))=0</formula>
    </cfRule>
  </conditionalFormatting>
  <conditionalFormatting sqref="A9:A12">
    <cfRule type="cellIs" dxfId="925" priority="11" operator="equal">
      <formula>0</formula>
    </cfRule>
    <cfRule type="containsBlanks" dxfId="924" priority="12">
      <formula>LEN(TRIM(A9))=0</formula>
    </cfRule>
  </conditionalFormatting>
  <conditionalFormatting sqref="A9">
    <cfRule type="cellIs" dxfId="923" priority="9" operator="equal">
      <formula>0</formula>
    </cfRule>
    <cfRule type="containsBlanks" dxfId="922" priority="10">
      <formula>LEN(TRIM(A9))=0</formula>
    </cfRule>
  </conditionalFormatting>
  <conditionalFormatting sqref="A8:B8">
    <cfRule type="cellIs" dxfId="921" priority="7" operator="equal">
      <formula>0</formula>
    </cfRule>
    <cfRule type="containsBlanks" dxfId="920" priority="8">
      <formula>LEN(TRIM(A8))=0</formula>
    </cfRule>
  </conditionalFormatting>
  <conditionalFormatting sqref="A7:B7">
    <cfRule type="cellIs" dxfId="919" priority="5" operator="equal">
      <formula>0</formula>
    </cfRule>
    <cfRule type="containsBlanks" dxfId="918" priority="6">
      <formula>LEN(TRIM(A7))=0</formula>
    </cfRule>
  </conditionalFormatting>
  <conditionalFormatting sqref="A2:B2">
    <cfRule type="containsBlanks" dxfId="917" priority="4">
      <formula>LEN(TRIM(A2))=0</formula>
    </cfRule>
  </conditionalFormatting>
  <conditionalFormatting sqref="A3:B3">
    <cfRule type="containsBlanks" dxfId="916" priority="3">
      <formula>LEN(TRIM(A3))=0</formula>
    </cfRule>
  </conditionalFormatting>
  <conditionalFormatting sqref="A2:B6">
    <cfRule type="cellIs" dxfId="915" priority="1" operator="equal">
      <formula>0</formula>
    </cfRule>
    <cfRule type="containsBlanks" dxfId="914" priority="2">
      <formula>LEN(TRIM(A2))=0</formula>
    </cfRule>
  </conditionalFormatting>
  <dataValidations count="1">
    <dataValidation type="list" allowBlank="1" showInputMessage="1" showErrorMessage="1" sqref="B9:B21 A4:A21" xr:uid="{E8E84595-B287-43DA-A723-B3C99AA4EF7F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0E8DD-0227-4A5D-A018-D9D434BF7BA4}">
  <sheetPr codeName="Hoja69">
    <tabColor rgb="FFC00000"/>
  </sheetPr>
  <dimension ref="A1:W25"/>
  <sheetViews>
    <sheetView topLeftCell="B1" workbookViewId="0">
      <selection activeCell="H37" sqref="H3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245</v>
      </c>
      <c r="B2" s="7" t="s">
        <v>34</v>
      </c>
      <c r="C2" s="7">
        <v>700000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0.13900000000000001</v>
      </c>
      <c r="M2" s="8">
        <f t="shared" si="0"/>
        <v>0.16500000000000001</v>
      </c>
      <c r="N2" s="8">
        <f t="shared" si="0"/>
        <v>3.95E-2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0.1386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150</v>
      </c>
      <c r="C4" s="9">
        <f>IF(Tabla269[[#This Row],[CANTIDAD]]="",0%,Tabla269[[#This Row],[CANTIDAD]]/10)</f>
        <v>15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100</v>
      </c>
      <c r="C5" s="9">
        <f>IF(Tabla269[[#This Row],[CANTIDAD]]="",0%,Tabla269[[#This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41</v>
      </c>
      <c r="B6" s="9">
        <v>100</v>
      </c>
      <c r="C6" s="9">
        <f>IF(Tabla269[[#This Row],[CANTIDAD]]="",0%,Tabla269[[#This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0.34</v>
      </c>
      <c r="M6" s="10" cm="1">
        <f t="array" ref="M6">IF($A6="",0%,(_xlfn.XLOOKUP($A6,Tabla1[[#All],[ID]],Tabla1[[#All],[MgO]])))</f>
        <v>0.14000000000000001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350</v>
      </c>
      <c r="C7" s="9">
        <f>IF(Tabla269[[#This Row],[CANTIDAD]]="",0%,Tabla269[[#This Row],[CANTIDAD]]/10)</f>
        <v>35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43</v>
      </c>
      <c r="B8" s="9">
        <v>150</v>
      </c>
      <c r="C8" s="9">
        <f>IF(Tabla269[[#This Row],[CANTIDAD]]="",0%,Tabla269[[#This Row],[CANTIDAD]]/10)</f>
        <v>15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0.44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1"/>
    </row>
    <row r="10" spans="1:23" x14ac:dyDescent="0.25">
      <c r="A10" s="9"/>
      <c r="B10" s="9"/>
      <c r="C10" s="9">
        <f>IF(Tabla269[[#This Row],[CANTIDAD]]="",0%,Tabla269[[#This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IF(Tabla269[[#This Row],[CANTIDAD]]="",0%,Tabla269[[#This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IF(Tabla269[[#This Row],[CANTIDAD]]="",0%,Tabla269[[#This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IF(Tabla269[[#This Row],[CANTIDAD]]="",0%,Tabla269[[#This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IF(Tabla269[[#This Row],[CANTIDAD]]="",0%,Tabla269[[#This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IF(Tabla269[[#This Row],[CANTIDAD]]="",0%,Tabla269[[#This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IF(Tabla269[[#This Row],[CANTIDAD]]="",0%,Tabla269[[#This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IF(Tabla269[[#This Row],[CANTIDAD]]="",0%,Tabla269[[#This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IF(Tabla269[[#This Row],[CANTIDAD]]="",0%,Tabla269[[#This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IF(Tabla269[[#This Row],[CANTIDAD]]="",0%,Tabla269[[#This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IF(Tabla269[[#This Row],[CANTIDAD]]="",0%,Tabla269[[#This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IF(Tabla269[[#This Row],[CANTIDAD]]="",0%,Tabla269[[#This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913" priority="30">
      <formula>LEN(TRIM(D2))=0</formula>
    </cfRule>
  </conditionalFormatting>
  <conditionalFormatting sqref="D4:W21 D2:W2">
    <cfRule type="cellIs" dxfId="912" priority="29" operator="equal">
      <formula>0</formula>
    </cfRule>
  </conditionalFormatting>
  <conditionalFormatting sqref="C4:C21">
    <cfRule type="cellIs" dxfId="911" priority="27" operator="equal">
      <formula>0</formula>
    </cfRule>
    <cfRule type="containsBlanks" dxfId="910" priority="28">
      <formula>LEN(TRIM(C4))=0</formula>
    </cfRule>
  </conditionalFormatting>
  <conditionalFormatting sqref="D1:W1">
    <cfRule type="containsBlanks" dxfId="909" priority="26">
      <formula>LEN(TRIM(D1))=0</formula>
    </cfRule>
  </conditionalFormatting>
  <conditionalFormatting sqref="C1">
    <cfRule type="containsBlanks" dxfId="908" priority="25">
      <formula>LEN(TRIM(C1))=0</formula>
    </cfRule>
  </conditionalFormatting>
  <conditionalFormatting sqref="C2">
    <cfRule type="containsBlanks" dxfId="907" priority="24">
      <formula>LEN(TRIM(C2))=0</formula>
    </cfRule>
  </conditionalFormatting>
  <conditionalFormatting sqref="D3:W3">
    <cfRule type="containsBlanks" dxfId="906" priority="23">
      <formula>LEN(TRIM(D3))=0</formula>
    </cfRule>
  </conditionalFormatting>
  <conditionalFormatting sqref="C3">
    <cfRule type="containsBlanks" dxfId="905" priority="22">
      <formula>LEN(TRIM(C3))=0</formula>
    </cfRule>
  </conditionalFormatting>
  <conditionalFormatting sqref="A13:W21 C1:W9 B10:W12">
    <cfRule type="cellIs" dxfId="904" priority="20" operator="equal">
      <formula>0</formula>
    </cfRule>
    <cfRule type="containsBlanks" dxfId="903" priority="21">
      <formula>LEN(TRIM(A1))=0</formula>
    </cfRule>
  </conditionalFormatting>
  <conditionalFormatting sqref="B9">
    <cfRule type="cellIs" dxfId="902" priority="18" operator="equal">
      <formula>0</formula>
    </cfRule>
    <cfRule type="containsBlanks" dxfId="901" priority="19">
      <formula>LEN(TRIM(B9))=0</formula>
    </cfRule>
  </conditionalFormatting>
  <conditionalFormatting sqref="A1:B1">
    <cfRule type="containsBlanks" dxfId="900" priority="17">
      <formula>LEN(TRIM(A1))=0</formula>
    </cfRule>
  </conditionalFormatting>
  <conditionalFormatting sqref="A1:B1">
    <cfRule type="cellIs" dxfId="899" priority="15" operator="equal">
      <formula>0</formula>
    </cfRule>
    <cfRule type="containsBlanks" dxfId="898" priority="16">
      <formula>LEN(TRIM(A1))=0</formula>
    </cfRule>
  </conditionalFormatting>
  <conditionalFormatting sqref="A8:A12">
    <cfRule type="cellIs" dxfId="897" priority="13" operator="equal">
      <formula>0</formula>
    </cfRule>
    <cfRule type="containsBlanks" dxfId="896" priority="14">
      <formula>LEN(TRIM(A8))=0</formula>
    </cfRule>
  </conditionalFormatting>
  <conditionalFormatting sqref="A9">
    <cfRule type="cellIs" dxfId="895" priority="11" operator="equal">
      <formula>0</formula>
    </cfRule>
    <cfRule type="containsBlanks" dxfId="894" priority="12">
      <formula>LEN(TRIM(A9))=0</formula>
    </cfRule>
  </conditionalFormatting>
  <conditionalFormatting sqref="A8:B8">
    <cfRule type="cellIs" dxfId="893" priority="9" operator="equal">
      <formula>0</formula>
    </cfRule>
    <cfRule type="containsBlanks" dxfId="892" priority="10">
      <formula>LEN(TRIM(A8))=0</formula>
    </cfRule>
  </conditionalFormatting>
  <conditionalFormatting sqref="A7:B7">
    <cfRule type="cellIs" dxfId="891" priority="7" operator="equal">
      <formula>0</formula>
    </cfRule>
    <cfRule type="containsBlanks" dxfId="890" priority="8">
      <formula>LEN(TRIM(A7))=0</formula>
    </cfRule>
  </conditionalFormatting>
  <conditionalFormatting sqref="A2:B2">
    <cfRule type="containsBlanks" dxfId="889" priority="6">
      <formula>LEN(TRIM(A2))=0</formula>
    </cfRule>
  </conditionalFormatting>
  <conditionalFormatting sqref="A3:B3">
    <cfRule type="containsBlanks" dxfId="888" priority="5">
      <formula>LEN(TRIM(A3))=0</formula>
    </cfRule>
  </conditionalFormatting>
  <conditionalFormatting sqref="A2:B6">
    <cfRule type="cellIs" dxfId="887" priority="3" operator="equal">
      <formula>0</formula>
    </cfRule>
    <cfRule type="containsBlanks" dxfId="886" priority="4">
      <formula>LEN(TRIM(A2))=0</formula>
    </cfRule>
  </conditionalFormatting>
  <conditionalFormatting sqref="A8">
    <cfRule type="cellIs" dxfId="885" priority="1" operator="equal">
      <formula>0</formula>
    </cfRule>
    <cfRule type="containsBlanks" dxfId="884" priority="2">
      <formula>LEN(TRIM(A8))=0</formula>
    </cfRule>
  </conditionalFormatting>
  <dataValidations count="1">
    <dataValidation type="list" allowBlank="1" showInputMessage="1" showErrorMessage="1" sqref="B9:B21 A4:A21" xr:uid="{86BE4C56-9D63-40A7-B1FF-9247765527F5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3840F-C3B6-4D18-B31D-3317AB814177}">
  <sheetPr codeName="Hoja72">
    <tabColor rgb="FFC00000"/>
  </sheetPr>
  <dimension ref="A1:W25"/>
  <sheetViews>
    <sheetView zoomScale="145" zoomScaleNormal="145" workbookViewId="0">
      <pane xSplit="1" topLeftCell="B1" activePane="topRight" state="frozen"/>
      <selection activeCell="H37" sqref="H37"/>
      <selection pane="topRight" activeCell="H37" sqref="H37"/>
    </sheetView>
  </sheetViews>
  <sheetFormatPr baseColWidth="10" defaultColWidth="9.140625" defaultRowHeight="15" x14ac:dyDescent="0.25"/>
  <cols>
    <col min="1" max="1" width="26.140625" customWidth="1"/>
    <col min="2" max="2" width="17.140625" customWidth="1"/>
    <col min="3" max="3" width="13.28515625" bestFit="1" customWidth="1"/>
    <col min="4" max="4" width="7.28515625" bestFit="1" customWidth="1"/>
    <col min="5" max="5" width="7.5703125" bestFit="1" customWidth="1"/>
    <col min="6" max="6" width="8.85546875" customWidth="1"/>
    <col min="7" max="7" width="9.7109375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>
        <v>2025</v>
      </c>
      <c r="B2" s="7" t="s">
        <v>250</v>
      </c>
      <c r="C2" s="7"/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0.23393999999999998</v>
      </c>
      <c r="F2" s="8">
        <f t="shared" si="0"/>
        <v>8.9999999999999993E-3</v>
      </c>
      <c r="G2" s="8">
        <f t="shared" si="0"/>
        <v>0</v>
      </c>
      <c r="H2" s="8">
        <f t="shared" si="0"/>
        <v>0</v>
      </c>
      <c r="I2" s="8">
        <f t="shared" si="0"/>
        <v>0.22494</v>
      </c>
      <c r="J2" s="8">
        <f t="shared" si="0"/>
        <v>4.5749999999999999E-2</v>
      </c>
      <c r="K2" s="8">
        <f t="shared" si="0"/>
        <v>0.22559999999999999</v>
      </c>
      <c r="L2" s="8">
        <f t="shared" si="0"/>
        <v>0</v>
      </c>
      <c r="M2" s="8">
        <f t="shared" si="0"/>
        <v>0</v>
      </c>
      <c r="N2" s="8">
        <f t="shared" si="0"/>
        <v>0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89</v>
      </c>
      <c r="B4" s="9">
        <f>ROUND(520*0.94,0)</f>
        <v>489</v>
      </c>
      <c r="C4" s="9">
        <f>Tabla272[[#This Row],[CANTIDAD]]/10</f>
        <v>48.9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258</v>
      </c>
      <c r="B5" s="9">
        <f>ROUND(80*0.94,0)</f>
        <v>75</v>
      </c>
      <c r="C5" s="9">
        <f>Tabla272[[#This Row],[CANTIDAD]]/10</f>
        <v>7.5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0.12</v>
      </c>
      <c r="F5" s="10" cm="1">
        <f t="array" ref="F5">IF($A5="",0%,(_xlfn.XLOOKUP($A5,Tabla1[[#All],[ID]],Tabla1[[#All],[N-NH4]])))</f>
        <v>0.12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0.61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92</v>
      </c>
      <c r="B6" s="9">
        <f>ROUND(400*0.94,0)</f>
        <v>376</v>
      </c>
      <c r="C6" s="9">
        <f>Tabla272[[#This Row],[CANTIDAD]]/10</f>
        <v>37.6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0.6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257</v>
      </c>
      <c r="B7" s="9">
        <v>60</v>
      </c>
      <c r="C7" s="9">
        <f>Tabla272[[#This Row],[CANTIDAD]]/10</f>
        <v>6</v>
      </c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1"/>
    </row>
    <row r="8" spans="1:23" x14ac:dyDescent="0.25">
      <c r="A8" s="9"/>
      <c r="B8" s="9"/>
      <c r="C8" s="9">
        <f>Tabla272[[#This Row],[CANTIDAD]]/10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1"/>
    </row>
    <row r="10" spans="1:23" x14ac:dyDescent="0.25">
      <c r="A10" s="9"/>
      <c r="B10" s="9"/>
      <c r="C10" s="9"/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/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/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/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/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/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/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/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IF(Tabla272[[#This Row],[CANTIDAD]]="",0%,Tabla272[[#This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IF(Tabla272[[#This Row],[CANTIDAD]]="",0%,Tabla272[[#This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IF(Tabla272[[#This Row],[CANTIDAD]]="",0%,Tabla272[[#This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IF(Tabla272[[#This Row],[CANTIDAD]]="",0%,Tabla272[[#This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C23">
        <v>4.6399999999999997</v>
      </c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C24">
        <v>4.71</v>
      </c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C25">
        <v>4.34</v>
      </c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883" priority="38">
      <formula>LEN(TRIM(D2))=0</formula>
    </cfRule>
  </conditionalFormatting>
  <conditionalFormatting sqref="D4:W21 D2:W2">
    <cfRule type="cellIs" dxfId="882" priority="37" operator="equal">
      <formula>0</formula>
    </cfRule>
  </conditionalFormatting>
  <conditionalFormatting sqref="C4:C21">
    <cfRule type="cellIs" dxfId="881" priority="35" operator="equal">
      <formula>0</formula>
    </cfRule>
    <cfRule type="containsBlanks" dxfId="880" priority="36">
      <formula>LEN(TRIM(C4))=0</formula>
    </cfRule>
  </conditionalFormatting>
  <conditionalFormatting sqref="D1:W1">
    <cfRule type="containsBlanks" dxfId="879" priority="34">
      <formula>LEN(TRIM(D1))=0</formula>
    </cfRule>
  </conditionalFormatting>
  <conditionalFormatting sqref="C1">
    <cfRule type="containsBlanks" dxfId="878" priority="33">
      <formula>LEN(TRIM(C1))=0</formula>
    </cfRule>
  </conditionalFormatting>
  <conditionalFormatting sqref="C2">
    <cfRule type="containsBlanks" dxfId="877" priority="32">
      <formula>LEN(TRIM(C2))=0</formula>
    </cfRule>
  </conditionalFormatting>
  <conditionalFormatting sqref="D3:W3">
    <cfRule type="containsBlanks" dxfId="876" priority="31">
      <formula>LEN(TRIM(D3))=0</formula>
    </cfRule>
  </conditionalFormatting>
  <conditionalFormatting sqref="C3">
    <cfRule type="containsBlanks" dxfId="875" priority="30">
      <formula>LEN(TRIM(C3))=0</formula>
    </cfRule>
  </conditionalFormatting>
  <conditionalFormatting sqref="A17:W21 B10:W12 C1:W9 A13:A16 C13:W16">
    <cfRule type="cellIs" dxfId="874" priority="28" operator="equal">
      <formula>0</formula>
    </cfRule>
    <cfRule type="containsBlanks" dxfId="873" priority="29">
      <formula>LEN(TRIM(A1))=0</formula>
    </cfRule>
  </conditionalFormatting>
  <conditionalFormatting sqref="B9">
    <cfRule type="cellIs" dxfId="872" priority="26" operator="equal">
      <formula>0</formula>
    </cfRule>
    <cfRule type="containsBlanks" dxfId="871" priority="27">
      <formula>LEN(TRIM(B9))=0</formula>
    </cfRule>
  </conditionalFormatting>
  <conditionalFormatting sqref="A1:B1">
    <cfRule type="containsBlanks" dxfId="870" priority="25">
      <formula>LEN(TRIM(A1))=0</formula>
    </cfRule>
  </conditionalFormatting>
  <conditionalFormatting sqref="A1:B1">
    <cfRule type="cellIs" dxfId="869" priority="23" operator="equal">
      <formula>0</formula>
    </cfRule>
    <cfRule type="containsBlanks" dxfId="868" priority="24">
      <formula>LEN(TRIM(A1))=0</formula>
    </cfRule>
  </conditionalFormatting>
  <conditionalFormatting sqref="A8:A12">
    <cfRule type="cellIs" dxfId="867" priority="21" operator="equal">
      <formula>0</formula>
    </cfRule>
    <cfRule type="containsBlanks" dxfId="866" priority="22">
      <formula>LEN(TRIM(A8))=0</formula>
    </cfRule>
  </conditionalFormatting>
  <conditionalFormatting sqref="A9">
    <cfRule type="cellIs" dxfId="865" priority="19" operator="equal">
      <formula>0</formula>
    </cfRule>
    <cfRule type="containsBlanks" dxfId="864" priority="20">
      <formula>LEN(TRIM(A9))=0</formula>
    </cfRule>
  </conditionalFormatting>
  <conditionalFormatting sqref="A8:B8">
    <cfRule type="cellIs" dxfId="863" priority="17" operator="equal">
      <formula>0</formula>
    </cfRule>
    <cfRule type="containsBlanks" dxfId="862" priority="18">
      <formula>LEN(TRIM(A8))=0</formula>
    </cfRule>
  </conditionalFormatting>
  <conditionalFormatting sqref="A7">
    <cfRule type="cellIs" dxfId="861" priority="15" operator="equal">
      <formula>0</formula>
    </cfRule>
    <cfRule type="containsBlanks" dxfId="860" priority="16">
      <formula>LEN(TRIM(A7))=0</formula>
    </cfRule>
  </conditionalFormatting>
  <conditionalFormatting sqref="A2:B2">
    <cfRule type="containsBlanks" dxfId="859" priority="14">
      <formula>LEN(TRIM(A2))=0</formula>
    </cfRule>
  </conditionalFormatting>
  <conditionalFormatting sqref="A3:B3">
    <cfRule type="containsBlanks" dxfId="858" priority="13">
      <formula>LEN(TRIM(A3))=0</formula>
    </cfRule>
  </conditionalFormatting>
  <conditionalFormatting sqref="A2:B3 A4:A6">
    <cfRule type="cellIs" dxfId="857" priority="11" operator="equal">
      <formula>0</formula>
    </cfRule>
    <cfRule type="containsBlanks" dxfId="856" priority="12">
      <formula>LEN(TRIM(A2))=0</formula>
    </cfRule>
  </conditionalFormatting>
  <conditionalFormatting sqref="A8">
    <cfRule type="cellIs" dxfId="855" priority="9" operator="equal">
      <formula>0</formula>
    </cfRule>
    <cfRule type="containsBlanks" dxfId="854" priority="10">
      <formula>LEN(TRIM(A8))=0</formula>
    </cfRule>
  </conditionalFormatting>
  <conditionalFormatting sqref="B16">
    <cfRule type="cellIs" dxfId="853" priority="7" operator="equal">
      <formula>0</formula>
    </cfRule>
    <cfRule type="containsBlanks" dxfId="852" priority="8">
      <formula>LEN(TRIM(B16))=0</formula>
    </cfRule>
  </conditionalFormatting>
  <conditionalFormatting sqref="B13:B15">
    <cfRule type="cellIs" dxfId="851" priority="5" operator="equal">
      <formula>0</formula>
    </cfRule>
    <cfRule type="containsBlanks" dxfId="850" priority="6">
      <formula>LEN(TRIM(B13))=0</formula>
    </cfRule>
  </conditionalFormatting>
  <conditionalFormatting sqref="B7">
    <cfRule type="cellIs" dxfId="849" priority="3" operator="equal">
      <formula>0</formula>
    </cfRule>
    <cfRule type="containsBlanks" dxfId="848" priority="4">
      <formula>LEN(TRIM(B7))=0</formula>
    </cfRule>
  </conditionalFormatting>
  <conditionalFormatting sqref="B4:B6">
    <cfRule type="cellIs" dxfId="847" priority="1" operator="equal">
      <formula>0</formula>
    </cfRule>
    <cfRule type="containsBlanks" dxfId="846" priority="2">
      <formula>LEN(TRIM(B4))=0</formula>
    </cfRule>
  </conditionalFormatting>
  <dataValidations count="1">
    <dataValidation type="list" allowBlank="1" showInputMessage="1" showErrorMessage="1" sqref="A4:A21 B9:B12 B17:B21" xr:uid="{1C0E7128-F34F-4555-8166-57458F0AB58C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00907-BFB5-4F80-9814-1A8820E5A1D0}">
  <sheetPr codeName="Hoja77">
    <tabColor rgb="FFC00000"/>
  </sheetPr>
  <dimension ref="A1:W25"/>
  <sheetViews>
    <sheetView zoomScale="145" zoomScaleNormal="145" workbookViewId="0">
      <pane xSplit="1" topLeftCell="B1" activePane="topRight" state="frozen"/>
      <selection activeCell="H37" sqref="H37"/>
      <selection pane="topRight" activeCell="H37" sqref="H37"/>
    </sheetView>
  </sheetViews>
  <sheetFormatPr baseColWidth="10" defaultColWidth="9.140625" defaultRowHeight="15" x14ac:dyDescent="0.25"/>
  <cols>
    <col min="1" max="1" width="26.140625" customWidth="1"/>
    <col min="2" max="2" width="17.140625" customWidth="1"/>
    <col min="3" max="3" width="13.28515625" bestFit="1" customWidth="1"/>
    <col min="4" max="4" width="7.28515625" hidden="1" customWidth="1"/>
    <col min="5" max="5" width="9" bestFit="1" customWidth="1"/>
    <col min="6" max="6" width="8.85546875" hidden="1" customWidth="1"/>
    <col min="7" max="7" width="9.7109375" hidden="1" customWidth="1"/>
    <col min="8" max="8" width="11.85546875" hidden="1" customWidth="1"/>
    <col min="9" max="9" width="10.85546875" bestFit="1" customWidth="1"/>
    <col min="10" max="10" width="7.85546875" bestFit="1" customWidth="1"/>
    <col min="11" max="11" width="9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>
        <v>2025</v>
      </c>
      <c r="B2" s="7" t="s">
        <v>154</v>
      </c>
      <c r="C2" s="7"/>
      <c r="D2" s="8">
        <f t="shared" ref="D2:W2" si="0">($C4*D4+$C5*D5+$C6*D6+$C7*D7+$C8*D8+$C9*D9+$C10*D10+$C11*D11+$C12*D12+$C13*D13+$C14*D14+$C15*D15+$C16*D16+$C17*D17+$C18*D18+$C19*D19+$C20*D20+$C21*D21)/100</f>
        <v>0</v>
      </c>
      <c r="E2" s="40">
        <f t="shared" si="0"/>
        <v>0.23844000000000001</v>
      </c>
      <c r="F2" s="40">
        <f t="shared" si="0"/>
        <v>1.3499999999999998E-2</v>
      </c>
      <c r="G2" s="40">
        <f t="shared" si="0"/>
        <v>0</v>
      </c>
      <c r="H2" s="40">
        <f t="shared" si="0"/>
        <v>0</v>
      </c>
      <c r="I2" s="40">
        <f t="shared" si="0"/>
        <v>0.22494</v>
      </c>
      <c r="J2" s="40">
        <f t="shared" si="0"/>
        <v>3.4500000000000003E-2</v>
      </c>
      <c r="K2" s="40">
        <f t="shared" si="0"/>
        <v>0.22559999999999999</v>
      </c>
      <c r="L2" s="8">
        <f t="shared" si="0"/>
        <v>0</v>
      </c>
      <c r="M2" s="8">
        <f t="shared" si="0"/>
        <v>0</v>
      </c>
      <c r="N2" s="8">
        <f t="shared" si="0"/>
        <v>0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89</v>
      </c>
      <c r="B4" s="9">
        <f>ROUND(520*0.94,0)</f>
        <v>489</v>
      </c>
      <c r="C4" s="9">
        <f>Tabla27376[[#This Row],[CANTIDAD]]/10</f>
        <v>48.9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259</v>
      </c>
      <c r="B5" s="9">
        <f>ROUND(80*0.94,0)</f>
        <v>75</v>
      </c>
      <c r="C5" s="9">
        <f>Tabla27376[[#This Row],[CANTIDAD]]/10</f>
        <v>7.5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0.18</v>
      </c>
      <c r="F5" s="10" cm="1">
        <f t="array" ref="F5">IF($A5="",0%,(_xlfn.XLOOKUP($A5,Tabla1[[#All],[ID]],Tabla1[[#All],[N-NH4]])))</f>
        <v>0.18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0.46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92</v>
      </c>
      <c r="B6" s="9">
        <f>ROUND(400*0.94,0)</f>
        <v>376</v>
      </c>
      <c r="C6" s="9">
        <f>Tabla27376[[#This Row],[CANTIDAD]]/10</f>
        <v>37.6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0.6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257</v>
      </c>
      <c r="B7" s="9">
        <v>60</v>
      </c>
      <c r="C7" s="9">
        <f>Tabla27376[[#This Row],[CANTIDAD]]/10</f>
        <v>6</v>
      </c>
      <c r="D7" s="10">
        <v>0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R7" s="10">
        <v>0</v>
      </c>
      <c r="S7" s="10">
        <v>0</v>
      </c>
      <c r="T7" s="10">
        <v>0</v>
      </c>
      <c r="U7" s="10">
        <v>0</v>
      </c>
      <c r="V7" s="10">
        <v>0</v>
      </c>
      <c r="W7" s="10">
        <v>0</v>
      </c>
    </row>
    <row r="8" spans="1:23" x14ac:dyDescent="0.25">
      <c r="A8" s="9"/>
      <c r="B8" s="9"/>
      <c r="C8" s="9"/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1"/>
    </row>
    <row r="10" spans="1:23" x14ac:dyDescent="0.25">
      <c r="A10" s="9"/>
      <c r="B10" s="9"/>
      <c r="C10" s="9">
        <f>IF(Tabla27376[[#This Row],[CANTIDAD]]="",0%,Tabla27376[[#This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IF(Tabla27376[[#This Row],[CANTIDAD]]="",0%,Tabla27376[[#This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IF(Tabla27376[[#This Row],[CANTIDAD]]="",0%,Tabla27376[[#This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IF(Tabla27376[[#This Row],[CANTIDAD]]="",0%,Tabla27376[[#This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IF(Tabla27376[[#This Row],[CANTIDAD]]="",0%,Tabla27376[[#This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IF(Tabla27376[[#This Row],[CANTIDAD]]="",0%,Tabla27376[[#This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IF(Tabla27376[[#This Row],[CANTIDAD]]="",0%,Tabla27376[[#This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IF(Tabla27376[[#This Row],[CANTIDAD]]="",0%,Tabla27376[[#This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IF(Tabla27376[[#This Row],[CANTIDAD]]="",0%,Tabla27376[[#This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IF(Tabla27376[[#This Row],[CANTIDAD]]="",0%,Tabla27376[[#This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IF(Tabla27376[[#This Row],[CANTIDAD]]="",0%,Tabla27376[[#This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IF(Tabla27376[[#This Row],[CANTIDAD]]="",0%,Tabla27376[[#This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845" priority="40">
      <formula>LEN(TRIM(D2))=0</formula>
    </cfRule>
  </conditionalFormatting>
  <conditionalFormatting sqref="D2:W2 D4:W21">
    <cfRule type="cellIs" dxfId="844" priority="39" operator="equal">
      <formula>0</formula>
    </cfRule>
  </conditionalFormatting>
  <conditionalFormatting sqref="C8:C21">
    <cfRule type="cellIs" dxfId="843" priority="37" operator="equal">
      <formula>0</formula>
    </cfRule>
    <cfRule type="containsBlanks" dxfId="842" priority="38">
      <formula>LEN(TRIM(C8))=0</formula>
    </cfRule>
  </conditionalFormatting>
  <conditionalFormatting sqref="D1:W1">
    <cfRule type="containsBlanks" dxfId="841" priority="36">
      <formula>LEN(TRIM(D1))=0</formula>
    </cfRule>
  </conditionalFormatting>
  <conditionalFormatting sqref="C1">
    <cfRule type="containsBlanks" dxfId="840" priority="35">
      <formula>LEN(TRIM(C1))=0</formula>
    </cfRule>
  </conditionalFormatting>
  <conditionalFormatting sqref="D3:W3">
    <cfRule type="containsBlanks" dxfId="839" priority="34">
      <formula>LEN(TRIM(D3))=0</formula>
    </cfRule>
  </conditionalFormatting>
  <conditionalFormatting sqref="A13:W21 B10:W12 C1:W1 C8:W9 D2:W7">
    <cfRule type="cellIs" dxfId="838" priority="32" operator="equal">
      <formula>0</formula>
    </cfRule>
    <cfRule type="containsBlanks" dxfId="837" priority="33">
      <formula>LEN(TRIM(A1))=0</formula>
    </cfRule>
  </conditionalFormatting>
  <conditionalFormatting sqref="B9">
    <cfRule type="cellIs" dxfId="836" priority="30" operator="equal">
      <formula>0</formula>
    </cfRule>
    <cfRule type="containsBlanks" dxfId="835" priority="31">
      <formula>LEN(TRIM(B9))=0</formula>
    </cfRule>
  </conditionalFormatting>
  <conditionalFormatting sqref="A1:B1">
    <cfRule type="containsBlanks" dxfId="834" priority="29">
      <formula>LEN(TRIM(A1))=0</formula>
    </cfRule>
  </conditionalFormatting>
  <conditionalFormatting sqref="A1:B1">
    <cfRule type="cellIs" dxfId="833" priority="27" operator="equal">
      <formula>0</formula>
    </cfRule>
    <cfRule type="containsBlanks" dxfId="832" priority="28">
      <formula>LEN(TRIM(A1))=0</formula>
    </cfRule>
  </conditionalFormatting>
  <conditionalFormatting sqref="A8:A12">
    <cfRule type="cellIs" dxfId="831" priority="25" operator="equal">
      <formula>0</formula>
    </cfRule>
    <cfRule type="containsBlanks" dxfId="830" priority="26">
      <formula>LEN(TRIM(A8))=0</formula>
    </cfRule>
  </conditionalFormatting>
  <conditionalFormatting sqref="A9">
    <cfRule type="cellIs" dxfId="829" priority="23" operator="equal">
      <formula>0</formula>
    </cfRule>
    <cfRule type="containsBlanks" dxfId="828" priority="24">
      <formula>LEN(TRIM(A9))=0</formula>
    </cfRule>
  </conditionalFormatting>
  <conditionalFormatting sqref="A8:B8">
    <cfRule type="cellIs" dxfId="827" priority="21" operator="equal">
      <formula>0</formula>
    </cfRule>
    <cfRule type="containsBlanks" dxfId="826" priority="22">
      <formula>LEN(TRIM(A8))=0</formula>
    </cfRule>
  </conditionalFormatting>
  <conditionalFormatting sqref="A8">
    <cfRule type="cellIs" dxfId="825" priority="19" operator="equal">
      <formula>0</formula>
    </cfRule>
    <cfRule type="containsBlanks" dxfId="824" priority="20">
      <formula>LEN(TRIM(A8))=0</formula>
    </cfRule>
  </conditionalFormatting>
  <conditionalFormatting sqref="C4:C7">
    <cfRule type="cellIs" dxfId="823" priority="17" operator="equal">
      <formula>0</formula>
    </cfRule>
    <cfRule type="containsBlanks" dxfId="822" priority="18">
      <formula>LEN(TRIM(C4))=0</formula>
    </cfRule>
  </conditionalFormatting>
  <conditionalFormatting sqref="C2">
    <cfRule type="containsBlanks" dxfId="821" priority="16">
      <formula>LEN(TRIM(C2))=0</formula>
    </cfRule>
  </conditionalFormatting>
  <conditionalFormatting sqref="C3">
    <cfRule type="containsBlanks" dxfId="820" priority="15">
      <formula>LEN(TRIM(C3))=0</formula>
    </cfRule>
  </conditionalFormatting>
  <conditionalFormatting sqref="C2:C7">
    <cfRule type="cellIs" dxfId="819" priority="13" operator="equal">
      <formula>0</formula>
    </cfRule>
    <cfRule type="containsBlanks" dxfId="818" priority="14">
      <formula>LEN(TRIM(C2))=0</formula>
    </cfRule>
  </conditionalFormatting>
  <conditionalFormatting sqref="A7">
    <cfRule type="cellIs" dxfId="817" priority="11" operator="equal">
      <formula>0</formula>
    </cfRule>
    <cfRule type="containsBlanks" dxfId="816" priority="12">
      <formula>LEN(TRIM(A7))=0</formula>
    </cfRule>
  </conditionalFormatting>
  <conditionalFormatting sqref="A2:B2">
    <cfRule type="containsBlanks" dxfId="815" priority="10">
      <formula>LEN(TRIM(A2))=0</formula>
    </cfRule>
  </conditionalFormatting>
  <conditionalFormatting sqref="A3:B3">
    <cfRule type="containsBlanks" dxfId="814" priority="9">
      <formula>LEN(TRIM(A3))=0</formula>
    </cfRule>
  </conditionalFormatting>
  <conditionalFormatting sqref="A2:B3 A4:A6">
    <cfRule type="cellIs" dxfId="813" priority="7" operator="equal">
      <formula>0</formula>
    </cfRule>
    <cfRule type="containsBlanks" dxfId="812" priority="8">
      <formula>LEN(TRIM(A2))=0</formula>
    </cfRule>
  </conditionalFormatting>
  <conditionalFormatting sqref="B4:B7">
    <cfRule type="cellIs" dxfId="811" priority="1" operator="equal">
      <formula>0</formula>
    </cfRule>
    <cfRule type="containsBlanks" dxfId="810" priority="2">
      <formula>LEN(TRIM(B4))=0</formula>
    </cfRule>
  </conditionalFormatting>
  <dataValidations disablePrompts="1" count="1">
    <dataValidation type="list" allowBlank="1" showInputMessage="1" showErrorMessage="1" sqref="B9:B21 A4:A21" xr:uid="{0C74B280-AE57-4CD7-AEE3-6F3E9F45B908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009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3CBA6-927D-454B-9E5B-E5A157E80823}">
  <sheetPr codeName="Hoja73">
    <tabColor rgb="FFC00000"/>
  </sheetPr>
  <dimension ref="A1:W25"/>
  <sheetViews>
    <sheetView zoomScale="145" zoomScaleNormal="145" workbookViewId="0">
      <pane xSplit="1" topLeftCell="B1" activePane="topRight" state="frozen"/>
      <selection activeCell="H37" sqref="H37"/>
      <selection pane="topRight" activeCell="H37" sqref="H37"/>
    </sheetView>
  </sheetViews>
  <sheetFormatPr baseColWidth="10" defaultColWidth="9.140625" defaultRowHeight="15" x14ac:dyDescent="0.25"/>
  <cols>
    <col min="1" max="1" width="26.140625" customWidth="1"/>
    <col min="2" max="2" width="25.28515625" bestFit="1" customWidth="1"/>
    <col min="3" max="3" width="13.28515625" bestFit="1" customWidth="1"/>
    <col min="4" max="4" width="7.28515625" hidden="1" customWidth="1"/>
    <col min="5" max="5" width="9" bestFit="1" customWidth="1"/>
    <col min="6" max="6" width="8.85546875" hidden="1" customWidth="1"/>
    <col min="7" max="7" width="9.7109375" hidden="1" customWidth="1"/>
    <col min="8" max="8" width="11.85546875" hidden="1" customWidth="1"/>
    <col min="9" max="9" width="10.85546875" bestFit="1" customWidth="1"/>
    <col min="10" max="10" width="7.85546875" bestFit="1" customWidth="1"/>
    <col min="11" max="11" width="9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>
        <v>491040425</v>
      </c>
      <c r="B2" s="7" t="s">
        <v>260</v>
      </c>
      <c r="C2" s="7">
        <v>70000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40">
        <f t="shared" si="0"/>
        <v>1.4759999999999997E-2</v>
      </c>
      <c r="F2" s="40">
        <f t="shared" si="0"/>
        <v>1.4759999999999997E-2</v>
      </c>
      <c r="G2" s="40">
        <f t="shared" si="0"/>
        <v>0</v>
      </c>
      <c r="H2" s="40">
        <f t="shared" si="0"/>
        <v>0</v>
      </c>
      <c r="I2" s="40">
        <f t="shared" si="0"/>
        <v>0</v>
      </c>
      <c r="J2" s="40">
        <f t="shared" si="0"/>
        <v>3.7719999999999997E-2</v>
      </c>
      <c r="K2" s="40">
        <f t="shared" si="0"/>
        <v>0.22559999999999999</v>
      </c>
      <c r="L2" s="8">
        <f t="shared" si="0"/>
        <v>0</v>
      </c>
      <c r="M2" s="8">
        <f t="shared" si="0"/>
        <v>0.12050000000000001</v>
      </c>
      <c r="N2" s="8">
        <f t="shared" si="0"/>
        <v>9.64E-2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f>ROUND(513*0.94,0)</f>
        <v>482</v>
      </c>
      <c r="C4" s="9">
        <f>Tabla273[[#This Row],[CANTIDAD]]/10</f>
        <v>48.2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259</v>
      </c>
      <c r="B5" s="9">
        <f>ROUND(87*0.94,0)</f>
        <v>82</v>
      </c>
      <c r="C5" s="9">
        <f>Tabla273[[#This Row],[CANTIDAD]]/10</f>
        <v>8.1999999999999993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0.18</v>
      </c>
      <c r="F5" s="10" cm="1">
        <f t="array" ref="F5">IF($A5="",0%,(_xlfn.XLOOKUP($A5,Tabla1[[#All],[ID]],Tabla1[[#All],[N-NH4]])))</f>
        <v>0.18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0.46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92</v>
      </c>
      <c r="B6" s="9">
        <f>ROUND(400*0.94,0)</f>
        <v>376</v>
      </c>
      <c r="C6" s="9">
        <f>Tabla273[[#This Row],[CANTIDAD]]/10</f>
        <v>37.6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0.6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257</v>
      </c>
      <c r="B7" s="9">
        <v>60</v>
      </c>
      <c r="C7" s="9">
        <f>Tabla273[[#This Row],[CANTIDAD]]/10</f>
        <v>6</v>
      </c>
      <c r="D7" s="10">
        <v>0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R7" s="10">
        <v>0</v>
      </c>
      <c r="S7" s="10">
        <v>0</v>
      </c>
      <c r="T7" s="10">
        <v>0</v>
      </c>
      <c r="U7" s="10">
        <v>0</v>
      </c>
      <c r="V7" s="10">
        <v>0</v>
      </c>
      <c r="W7" s="10">
        <v>0</v>
      </c>
    </row>
    <row r="8" spans="1:23" x14ac:dyDescent="0.25">
      <c r="A8" s="9"/>
      <c r="B8" s="9"/>
      <c r="C8" s="9"/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1"/>
    </row>
    <row r="10" spans="1:23" x14ac:dyDescent="0.25">
      <c r="A10" s="9"/>
      <c r="B10" s="9"/>
      <c r="C10" s="9">
        <f>IF(Tabla273[[#This Row],[CANTIDAD]]="",0%,Tabla273[[#This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IF(Tabla273[[#This Row],[CANTIDAD]]="",0%,Tabla273[[#This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IF(Tabla273[[#This Row],[CANTIDAD]]="",0%,Tabla273[[#This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IF(Tabla273[[#This Row],[CANTIDAD]]="",0%,Tabla273[[#This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IF(Tabla273[[#This Row],[CANTIDAD]]="",0%,Tabla273[[#This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IF(Tabla273[[#This Row],[CANTIDAD]]="",0%,Tabla273[[#This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IF(Tabla273[[#This Row],[CANTIDAD]]="",0%,Tabla273[[#This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IF(Tabla273[[#This Row],[CANTIDAD]]="",0%,Tabla273[[#This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IF(Tabla273[[#This Row],[CANTIDAD]]="",0%,Tabla273[[#This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IF(Tabla273[[#This Row],[CANTIDAD]]="",0%,Tabla273[[#This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IF(Tabla273[[#This Row],[CANTIDAD]]="",0%,Tabla273[[#This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IF(Tabla273[[#This Row],[CANTIDAD]]="",0%,Tabla273[[#This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809" priority="46">
      <formula>LEN(TRIM(D2))=0</formula>
    </cfRule>
  </conditionalFormatting>
  <conditionalFormatting sqref="D2:W2 D4:W21">
    <cfRule type="cellIs" dxfId="808" priority="45" operator="equal">
      <formula>0</formula>
    </cfRule>
  </conditionalFormatting>
  <conditionalFormatting sqref="C8:C21">
    <cfRule type="cellIs" dxfId="807" priority="43" operator="equal">
      <formula>0</formula>
    </cfRule>
    <cfRule type="containsBlanks" dxfId="806" priority="44">
      <formula>LEN(TRIM(C8))=0</formula>
    </cfRule>
  </conditionalFormatting>
  <conditionalFormatting sqref="D1:W1">
    <cfRule type="containsBlanks" dxfId="805" priority="42">
      <formula>LEN(TRIM(D1))=0</formula>
    </cfRule>
  </conditionalFormatting>
  <conditionalFormatting sqref="C1">
    <cfRule type="containsBlanks" dxfId="804" priority="41">
      <formula>LEN(TRIM(C1))=0</formula>
    </cfRule>
  </conditionalFormatting>
  <conditionalFormatting sqref="D3:W3">
    <cfRule type="containsBlanks" dxfId="803" priority="39">
      <formula>LEN(TRIM(D3))=0</formula>
    </cfRule>
  </conditionalFormatting>
  <conditionalFormatting sqref="A13:W21 B10:W12 C1:W1 C8:W9 D2:W7">
    <cfRule type="cellIs" dxfId="802" priority="36" operator="equal">
      <formula>0</formula>
    </cfRule>
    <cfRule type="containsBlanks" dxfId="801" priority="37">
      <formula>LEN(TRIM(A1))=0</formula>
    </cfRule>
  </conditionalFormatting>
  <conditionalFormatting sqref="B9">
    <cfRule type="cellIs" dxfId="800" priority="34" operator="equal">
      <formula>0</formula>
    </cfRule>
    <cfRule type="containsBlanks" dxfId="799" priority="35">
      <formula>LEN(TRIM(B9))=0</formula>
    </cfRule>
  </conditionalFormatting>
  <conditionalFormatting sqref="A1:B1">
    <cfRule type="containsBlanks" dxfId="798" priority="33">
      <formula>LEN(TRIM(A1))=0</formula>
    </cfRule>
  </conditionalFormatting>
  <conditionalFormatting sqref="A1:B1">
    <cfRule type="cellIs" dxfId="797" priority="31" operator="equal">
      <formula>0</formula>
    </cfRule>
    <cfRule type="containsBlanks" dxfId="796" priority="32">
      <formula>LEN(TRIM(A1))=0</formula>
    </cfRule>
  </conditionalFormatting>
  <conditionalFormatting sqref="A8:A12">
    <cfRule type="cellIs" dxfId="795" priority="29" operator="equal">
      <formula>0</formula>
    </cfRule>
    <cfRule type="containsBlanks" dxfId="794" priority="30">
      <formula>LEN(TRIM(A8))=0</formula>
    </cfRule>
  </conditionalFormatting>
  <conditionalFormatting sqref="A9">
    <cfRule type="cellIs" dxfId="793" priority="27" operator="equal">
      <formula>0</formula>
    </cfRule>
    <cfRule type="containsBlanks" dxfId="792" priority="28">
      <formula>LEN(TRIM(A9))=0</formula>
    </cfRule>
  </conditionalFormatting>
  <conditionalFormatting sqref="A8:B8">
    <cfRule type="cellIs" dxfId="791" priority="25" operator="equal">
      <formula>0</formula>
    </cfRule>
    <cfRule type="containsBlanks" dxfId="790" priority="26">
      <formula>LEN(TRIM(A8))=0</formula>
    </cfRule>
  </conditionalFormatting>
  <conditionalFormatting sqref="A8">
    <cfRule type="cellIs" dxfId="789" priority="17" operator="equal">
      <formula>0</formula>
    </cfRule>
    <cfRule type="containsBlanks" dxfId="788" priority="18">
      <formula>LEN(TRIM(A8))=0</formula>
    </cfRule>
  </conditionalFormatting>
  <conditionalFormatting sqref="C4:C7">
    <cfRule type="cellIs" dxfId="787" priority="15" operator="equal">
      <formula>0</formula>
    </cfRule>
    <cfRule type="containsBlanks" dxfId="786" priority="16">
      <formula>LEN(TRIM(C4))=0</formula>
    </cfRule>
  </conditionalFormatting>
  <conditionalFormatting sqref="C2">
    <cfRule type="containsBlanks" dxfId="785" priority="14">
      <formula>LEN(TRIM(C2))=0</formula>
    </cfRule>
  </conditionalFormatting>
  <conditionalFormatting sqref="C3">
    <cfRule type="containsBlanks" dxfId="784" priority="13">
      <formula>LEN(TRIM(C3))=0</formula>
    </cfRule>
  </conditionalFormatting>
  <conditionalFormatting sqref="C2:C7">
    <cfRule type="cellIs" dxfId="783" priority="11" operator="equal">
      <formula>0</formula>
    </cfRule>
    <cfRule type="containsBlanks" dxfId="782" priority="12">
      <formula>LEN(TRIM(C2))=0</formula>
    </cfRule>
  </conditionalFormatting>
  <conditionalFormatting sqref="A7">
    <cfRule type="cellIs" dxfId="781" priority="9" operator="equal">
      <formula>0</formula>
    </cfRule>
    <cfRule type="containsBlanks" dxfId="780" priority="10">
      <formula>LEN(TRIM(A7))=0</formula>
    </cfRule>
  </conditionalFormatting>
  <conditionalFormatting sqref="A2:B2">
    <cfRule type="containsBlanks" dxfId="779" priority="8">
      <formula>LEN(TRIM(A2))=0</formula>
    </cfRule>
  </conditionalFormatting>
  <conditionalFormatting sqref="A3:B3">
    <cfRule type="containsBlanks" dxfId="778" priority="7">
      <formula>LEN(TRIM(A3))=0</formula>
    </cfRule>
  </conditionalFormatting>
  <conditionalFormatting sqref="A2:B3 A4:A6">
    <cfRule type="cellIs" dxfId="777" priority="5" operator="equal">
      <formula>0</formula>
    </cfRule>
    <cfRule type="containsBlanks" dxfId="776" priority="6">
      <formula>LEN(TRIM(A2))=0</formula>
    </cfRule>
  </conditionalFormatting>
  <conditionalFormatting sqref="B4:B7">
    <cfRule type="cellIs" dxfId="775" priority="1" operator="equal">
      <formula>0</formula>
    </cfRule>
    <cfRule type="containsBlanks" dxfId="774" priority="2">
      <formula>LEN(TRIM(B4))=0</formula>
    </cfRule>
  </conditionalFormatting>
  <dataValidations count="1">
    <dataValidation type="list" allowBlank="1" showInputMessage="1" showErrorMessage="1" sqref="B9:B21 A4:A21" xr:uid="{011196ED-C381-446C-A658-C7DE5AC3C5A6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6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66D71-07C9-442C-8B46-C9F671FCA1F5}">
  <sheetPr codeName="Hoja74">
    <tabColor rgb="FFC00000"/>
  </sheetPr>
  <dimension ref="A1:W41"/>
  <sheetViews>
    <sheetView zoomScale="145" zoomScaleNormal="145" workbookViewId="0">
      <pane xSplit="1" topLeftCell="B1" activePane="topRight" state="frozen"/>
      <selection activeCell="H37" sqref="H37"/>
      <selection pane="topRight" activeCell="H37" sqref="H37"/>
    </sheetView>
  </sheetViews>
  <sheetFormatPr baseColWidth="10" defaultColWidth="9.140625" defaultRowHeight="15" x14ac:dyDescent="0.25"/>
  <cols>
    <col min="1" max="1" width="32.5703125" bestFit="1" customWidth="1"/>
    <col min="2" max="2" width="17.140625" customWidth="1"/>
    <col min="3" max="3" width="13.28515625" bestFit="1" customWidth="1"/>
    <col min="4" max="4" width="7.28515625" hidden="1" customWidth="1"/>
    <col min="5" max="5" width="7.5703125" bestFit="1" customWidth="1"/>
    <col min="6" max="6" width="8.85546875" hidden="1" customWidth="1"/>
    <col min="7" max="7" width="9.7109375" hidden="1" customWidth="1"/>
    <col min="8" max="8" width="11.85546875" hidden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>
        <v>84030425</v>
      </c>
      <c r="B2" s="32" t="s">
        <v>195</v>
      </c>
      <c r="C2" s="7">
        <v>36000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0.15</v>
      </c>
      <c r="F2" s="8">
        <f t="shared" si="0"/>
        <v>1.2E-2</v>
      </c>
      <c r="G2" s="8">
        <f t="shared" si="0"/>
        <v>0</v>
      </c>
      <c r="H2" s="8">
        <f t="shared" si="0"/>
        <v>0</v>
      </c>
      <c r="I2" s="8">
        <f t="shared" si="0"/>
        <v>0.115</v>
      </c>
      <c r="J2" s="8">
        <f t="shared" si="0"/>
        <v>5.5E-2</v>
      </c>
      <c r="K2" s="8">
        <f t="shared" si="0"/>
        <v>0.17</v>
      </c>
      <c r="L2" s="8">
        <f t="shared" si="0"/>
        <v>8.2500000000000004E-2</v>
      </c>
      <c r="M2" s="8">
        <f t="shared" si="0"/>
        <v>4.4999999999999997E-3</v>
      </c>
      <c r="N2" s="8">
        <f t="shared" si="0"/>
        <v>3.2399999999999998E-2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8.3999999999999995E-3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250</v>
      </c>
      <c r="C4" s="9">
        <f>Tabla274[[#This Row],[CANTIDAD]]/10</f>
        <v>25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254</v>
      </c>
      <c r="B5" s="9">
        <v>100</v>
      </c>
      <c r="C5" s="9">
        <f>Tabla274[[#This Row],[CANTIDAD]]/10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0.12</v>
      </c>
      <c r="F5" s="10" cm="1">
        <f t="array" ref="F5">IF($A5="",0%,(_xlfn.XLOOKUP($A5,Tabla1[[#All],[ID]],Tabla1[[#All],[N-NH4]])))</f>
        <v>0.12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0.52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92</v>
      </c>
      <c r="B6" s="9">
        <v>250</v>
      </c>
      <c r="C6" s="9">
        <f>Tabla274[[#This Row],[CANTIDAD]]/10</f>
        <v>25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0.6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255</v>
      </c>
      <c r="B7" s="9">
        <v>100</v>
      </c>
      <c r="C7" s="9">
        <f>Tabla274[[#This Row],[CANTIDAD]]/10</f>
        <v>10</v>
      </c>
      <c r="D7" s="10">
        <v>0</v>
      </c>
      <c r="E7" s="10" cm="1">
        <f t="array" ref="E7">IF($A7="",0%,_xlfn.XLOOKUP($A7,Tabla1[[#All],[ID]],Tabla1[[#All],[N]]))</f>
        <v>0.23</v>
      </c>
      <c r="F7" s="10">
        <v>0</v>
      </c>
      <c r="G7" s="10">
        <v>0</v>
      </c>
      <c r="H7" s="10"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0.03</v>
      </c>
      <c r="K7" s="10" cm="1">
        <f t="array" ref="K7">IF($A7="",0%,(_xlfn.XLOOKUP($A7,Tabla1[[#All],[ID]],Tabla1[[#All],[K]])))</f>
        <v>0.2</v>
      </c>
      <c r="L7" s="10" cm="1">
        <f t="array" ref="L7">IF($A7="",0%,(_xlfn.XLOOKUP($A7,Tabla1[[#All],[ID]],Tabla1[[#All],[CaO]])))</f>
        <v>3.3000000000000002E-2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197</v>
      </c>
      <c r="B8" s="9">
        <v>300</v>
      </c>
      <c r="C8" s="9">
        <f>Tabla274[[#This Row],[CANTIDAD]]/10</f>
        <v>30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0.26400000000000001</v>
      </c>
      <c r="M8" s="10" cm="1">
        <f t="array" ref="M8">IF($A8="",0%,(_xlfn.XLOOKUP($A8,Tabla1[[#All],[ID]],Tabla1[[#All],[MgO]])))</f>
        <v>1.4999999999999999E-2</v>
      </c>
      <c r="N8" s="10" cm="1">
        <f t="array" ref="N8">IF($A8="",0%,(_xlfn.XLOOKUP($A8,Tabla1[[#All],[ID]],Tabla1[[#All],[S]])))</f>
        <v>0.108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2.8000000000000001E-2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1"/>
    </row>
    <row r="10" spans="1:23" x14ac:dyDescent="0.25">
      <c r="A10" s="9"/>
      <c r="B10" s="9"/>
      <c r="C10" s="9">
        <f>IF(Tabla274[[#This Row],[CANTIDAD]]="",0%,Tabla274[[#This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IF(Tabla274[[#This Row],[CANTIDAD]]="",0%,Tabla274[[#This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IF(Tabla274[[#This Row],[CANTIDAD]]="",0%,Tabla274[[#This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IF(Tabla274[[#This Row],[CANTIDAD]]="",0%,Tabla274[[#This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IF(Tabla274[[#This Row],[CANTIDAD]]="",0%,Tabla274[[#This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IF(Tabla274[[#This Row],[CANTIDAD]]="",0%,Tabla274[[#This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IF(Tabla274[[#This Row],[CANTIDAD]]="",0%,Tabla274[[#This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IF(Tabla274[[#This Row],[CANTIDAD]]="",0%,Tabla274[[#This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IF(Tabla274[[#This Row],[CANTIDAD]]="",0%,Tabla274[[#This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IF(Tabla274[[#This Row],[CANTIDAD]]="",0%,Tabla274[[#This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IF(Tabla274[[#This Row],[CANTIDAD]]="",0%,Tabla274[[#This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IF(Tabla274[[#This Row],[CANTIDAD]]="",0%,Tabla274[[#This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O25" s="6"/>
      <c r="P25" s="6"/>
      <c r="Q25" s="6"/>
      <c r="R25" s="6"/>
      <c r="S25" s="6"/>
      <c r="T25" s="6"/>
      <c r="U25" s="6"/>
      <c r="V25" s="6"/>
      <c r="W25" s="6"/>
    </row>
    <row r="29" spans="1:23" ht="19.5" x14ac:dyDescent="0.25">
      <c r="A29" s="15" t="s">
        <v>44</v>
      </c>
      <c r="B29" s="15" t="s">
        <v>23</v>
      </c>
      <c r="C29" s="15" t="s">
        <v>45</v>
      </c>
      <c r="E29" s="15" t="s">
        <v>4</v>
      </c>
      <c r="F29" s="15" t="s">
        <v>5</v>
      </c>
      <c r="G29" s="15" t="s">
        <v>6</v>
      </c>
      <c r="H29" s="15" t="s">
        <v>7</v>
      </c>
      <c r="I29" s="15" t="s">
        <v>9</v>
      </c>
      <c r="J29" s="15" t="s">
        <v>10</v>
      </c>
      <c r="K29" s="15" t="s">
        <v>11</v>
      </c>
      <c r="L29" s="15" t="s">
        <v>12</v>
      </c>
    </row>
    <row r="30" spans="1:23" ht="19.5" x14ac:dyDescent="0.25">
      <c r="A30" s="7">
        <v>84030425</v>
      </c>
      <c r="B30" s="32" t="s">
        <v>195</v>
      </c>
      <c r="C30" s="7">
        <v>36000</v>
      </c>
      <c r="E30" s="8">
        <v>0.17</v>
      </c>
      <c r="F30" s="8">
        <v>1.2E-2</v>
      </c>
      <c r="G30" s="8">
        <v>0</v>
      </c>
      <c r="H30" s="8">
        <v>0</v>
      </c>
      <c r="I30" s="8">
        <v>0.06</v>
      </c>
      <c r="J30" s="8">
        <v>0.18</v>
      </c>
      <c r="K30" s="8">
        <v>0.02</v>
      </c>
      <c r="L30" s="8">
        <v>0.01</v>
      </c>
    </row>
    <row r="31" spans="1:23" ht="19.5" x14ac:dyDescent="0.25">
      <c r="A31" s="15" t="s">
        <v>0</v>
      </c>
      <c r="B31" s="34" t="s">
        <v>35</v>
      </c>
      <c r="C31" s="34" t="s">
        <v>37</v>
      </c>
      <c r="E31" s="34" t="s">
        <v>4</v>
      </c>
      <c r="F31" s="34" t="s">
        <v>5</v>
      </c>
      <c r="G31" s="34" t="s">
        <v>6</v>
      </c>
      <c r="H31" s="34" t="s">
        <v>7</v>
      </c>
      <c r="I31" s="34" t="s">
        <v>9</v>
      </c>
      <c r="J31" s="34" t="s">
        <v>10</v>
      </c>
      <c r="K31" s="34" t="s">
        <v>11</v>
      </c>
      <c r="L31" s="34" t="s">
        <v>12</v>
      </c>
    </row>
    <row r="32" spans="1:23" x14ac:dyDescent="0.25">
      <c r="A32" s="9" t="s">
        <v>96</v>
      </c>
      <c r="B32" s="38">
        <v>250</v>
      </c>
      <c r="C32" s="38">
        <v>25</v>
      </c>
      <c r="D32" s="35"/>
      <c r="E32" s="36">
        <v>0.115</v>
      </c>
      <c r="F32" s="36">
        <v>0</v>
      </c>
      <c r="G32" s="36">
        <v>0</v>
      </c>
      <c r="H32" s="36">
        <v>0</v>
      </c>
      <c r="I32" s="36"/>
      <c r="J32" s="36"/>
      <c r="K32" s="36"/>
      <c r="L32" s="36"/>
    </row>
    <row r="33" spans="1:12" x14ac:dyDescent="0.25">
      <c r="A33" s="9" t="s">
        <v>254</v>
      </c>
      <c r="B33" s="38">
        <v>100</v>
      </c>
      <c r="C33" s="38">
        <v>10</v>
      </c>
      <c r="D33" s="35"/>
      <c r="E33" s="36">
        <v>1.2E-2</v>
      </c>
      <c r="F33" s="36">
        <v>1.2E-2</v>
      </c>
      <c r="G33" s="36">
        <v>0</v>
      </c>
      <c r="H33" s="36">
        <v>0</v>
      </c>
      <c r="I33" s="36">
        <v>5.2000000000000005E-2</v>
      </c>
      <c r="J33" s="36"/>
      <c r="K33" s="36"/>
      <c r="L33" s="36"/>
    </row>
    <row r="34" spans="1:12" x14ac:dyDescent="0.25">
      <c r="A34" s="9" t="s">
        <v>92</v>
      </c>
      <c r="B34" s="38">
        <v>250</v>
      </c>
      <c r="C34" s="38">
        <v>25</v>
      </c>
      <c r="D34" s="35"/>
      <c r="E34" s="36"/>
      <c r="F34" s="36"/>
      <c r="G34" s="36"/>
      <c r="H34" s="36"/>
      <c r="I34" s="36"/>
      <c r="J34" s="36">
        <v>0.15</v>
      </c>
      <c r="K34" s="36"/>
      <c r="L34" s="36"/>
    </row>
    <row r="35" spans="1:12" x14ac:dyDescent="0.25">
      <c r="A35" s="9" t="s">
        <v>255</v>
      </c>
      <c r="B35" s="38">
        <v>100</v>
      </c>
      <c r="C35" s="38">
        <v>10</v>
      </c>
      <c r="D35" s="35"/>
      <c r="E35" s="36">
        <v>2.3000000000000003E-2</v>
      </c>
      <c r="F35" s="36">
        <v>0</v>
      </c>
      <c r="G35" s="36">
        <v>0</v>
      </c>
      <c r="H35" s="36">
        <v>0</v>
      </c>
      <c r="I35" s="36">
        <v>3.0000000000000001E-3</v>
      </c>
      <c r="J35" s="36">
        <v>0.02</v>
      </c>
      <c r="K35" s="36">
        <v>3.3E-3</v>
      </c>
      <c r="L35" s="36"/>
    </row>
    <row r="36" spans="1:12" x14ac:dyDescent="0.25">
      <c r="A36" s="9" t="s">
        <v>197</v>
      </c>
      <c r="B36" s="38">
        <v>300</v>
      </c>
      <c r="C36" s="38">
        <v>30</v>
      </c>
      <c r="D36" s="35"/>
      <c r="E36" s="36"/>
      <c r="F36" s="36">
        <v>0</v>
      </c>
      <c r="G36" s="36">
        <v>0</v>
      </c>
      <c r="H36" s="36">
        <v>0</v>
      </c>
      <c r="I36" s="36"/>
      <c r="J36" s="36"/>
      <c r="K36" s="36">
        <v>7.9199999999999993E-2</v>
      </c>
      <c r="L36" s="36">
        <v>4.4999999999999997E-3</v>
      </c>
    </row>
    <row r="37" spans="1:12" ht="19.5" x14ac:dyDescent="0.25">
      <c r="A37" s="46" t="s">
        <v>256</v>
      </c>
      <c r="B37" s="46"/>
      <c r="C37" s="46"/>
      <c r="E37" s="8">
        <v>0.15</v>
      </c>
      <c r="F37" s="8">
        <v>1.2E-2</v>
      </c>
      <c r="G37" s="8">
        <v>0</v>
      </c>
      <c r="H37" s="8">
        <v>0</v>
      </c>
      <c r="I37" s="8">
        <v>5.5E-2</v>
      </c>
      <c r="J37" s="8">
        <v>0.17</v>
      </c>
      <c r="K37" s="8">
        <v>8.2500000000000004E-2</v>
      </c>
      <c r="L37" s="8">
        <v>4.4999999999999997E-3</v>
      </c>
    </row>
    <row r="39" spans="1:12" ht="19.5" x14ac:dyDescent="0.25">
      <c r="A39" s="15" t="s">
        <v>44</v>
      </c>
      <c r="B39" s="15" t="s">
        <v>23</v>
      </c>
      <c r="C39" s="15" t="s">
        <v>45</v>
      </c>
      <c r="E39" s="15" t="s">
        <v>4</v>
      </c>
      <c r="F39" s="15" t="s">
        <v>5</v>
      </c>
      <c r="G39" s="15" t="s">
        <v>6</v>
      </c>
      <c r="H39" s="15" t="s">
        <v>7</v>
      </c>
      <c r="I39" s="15" t="s">
        <v>9</v>
      </c>
      <c r="J39" s="15" t="s">
        <v>10</v>
      </c>
      <c r="K39" s="15" t="s">
        <v>11</v>
      </c>
      <c r="L39" s="15" t="s">
        <v>12</v>
      </c>
    </row>
    <row r="40" spans="1:12" ht="19.5" x14ac:dyDescent="0.25">
      <c r="A40" s="7">
        <v>84030425</v>
      </c>
      <c r="B40" s="32" t="s">
        <v>195</v>
      </c>
      <c r="C40" s="7">
        <v>36000</v>
      </c>
      <c r="E40" s="8">
        <v>0.17</v>
      </c>
      <c r="F40" s="8">
        <v>1.2E-2</v>
      </c>
      <c r="G40" s="8">
        <v>0</v>
      </c>
      <c r="H40" s="8">
        <v>0</v>
      </c>
      <c r="I40" s="8">
        <v>0.06</v>
      </c>
      <c r="J40" s="8">
        <v>0.18</v>
      </c>
      <c r="K40" s="8">
        <v>0.02</v>
      </c>
      <c r="L40" s="8">
        <v>0.01</v>
      </c>
    </row>
    <row r="41" spans="1:12" ht="19.5" x14ac:dyDescent="0.25">
      <c r="A41" s="46" t="s">
        <v>256</v>
      </c>
      <c r="B41" s="46"/>
      <c r="C41" s="46"/>
      <c r="E41" s="39">
        <v>0.15</v>
      </c>
      <c r="F41" s="8">
        <v>1.2E-2</v>
      </c>
      <c r="G41" s="8">
        <v>0</v>
      </c>
      <c r="H41" s="8">
        <v>0</v>
      </c>
      <c r="I41" s="8">
        <v>5.5E-2</v>
      </c>
      <c r="J41" s="8">
        <v>0.17</v>
      </c>
      <c r="K41" s="8">
        <v>8.2500000000000004E-2</v>
      </c>
      <c r="L41" s="8">
        <v>4.4999999999999997E-3</v>
      </c>
    </row>
  </sheetData>
  <mergeCells count="2">
    <mergeCell ref="A37:C37"/>
    <mergeCell ref="A41:C41"/>
  </mergeCells>
  <conditionalFormatting sqref="D2:W2 E29:L29 E31:L31 E37:L37">
    <cfRule type="containsBlanks" dxfId="773" priority="88">
      <formula>LEN(TRIM(D2))=0</formula>
    </cfRule>
  </conditionalFormatting>
  <conditionalFormatting sqref="D2:W2 D4:W21 E37:L37">
    <cfRule type="cellIs" dxfId="772" priority="87" operator="equal">
      <formula>0</formula>
    </cfRule>
  </conditionalFormatting>
  <conditionalFormatting sqref="C4:C21">
    <cfRule type="cellIs" dxfId="771" priority="85" operator="equal">
      <formula>0</formula>
    </cfRule>
    <cfRule type="containsBlanks" dxfId="770" priority="86">
      <formula>LEN(TRIM(C4))=0</formula>
    </cfRule>
  </conditionalFormatting>
  <conditionalFormatting sqref="D1:W1">
    <cfRule type="containsBlanks" dxfId="769" priority="84">
      <formula>LEN(TRIM(D1))=0</formula>
    </cfRule>
  </conditionalFormatting>
  <conditionalFormatting sqref="C1">
    <cfRule type="containsBlanks" dxfId="768" priority="83">
      <formula>LEN(TRIM(C1))=0</formula>
    </cfRule>
  </conditionalFormatting>
  <conditionalFormatting sqref="C2">
    <cfRule type="containsBlanks" dxfId="767" priority="82">
      <formula>LEN(TRIM(C2))=0</formula>
    </cfRule>
  </conditionalFormatting>
  <conditionalFormatting sqref="D3:W3">
    <cfRule type="containsBlanks" dxfId="766" priority="81">
      <formula>LEN(TRIM(D3))=0</formula>
    </cfRule>
  </conditionalFormatting>
  <conditionalFormatting sqref="C3">
    <cfRule type="containsBlanks" dxfId="765" priority="80">
      <formula>LEN(TRIM(C3))=0</formula>
    </cfRule>
  </conditionalFormatting>
  <conditionalFormatting sqref="A13:W21 B10:W12 C1:W9 E29:L29 E31:L31 E37:L37">
    <cfRule type="cellIs" dxfId="764" priority="78" operator="equal">
      <formula>0</formula>
    </cfRule>
    <cfRule type="containsBlanks" dxfId="763" priority="79">
      <formula>LEN(TRIM(A1))=0</formula>
    </cfRule>
  </conditionalFormatting>
  <conditionalFormatting sqref="B9">
    <cfRule type="cellIs" dxfId="762" priority="76" operator="equal">
      <formula>0</formula>
    </cfRule>
    <cfRule type="containsBlanks" dxfId="761" priority="77">
      <formula>LEN(TRIM(B9))=0</formula>
    </cfRule>
  </conditionalFormatting>
  <conditionalFormatting sqref="A1:B1">
    <cfRule type="containsBlanks" dxfId="760" priority="75">
      <formula>LEN(TRIM(A1))=0</formula>
    </cfRule>
  </conditionalFormatting>
  <conditionalFormatting sqref="A1:B1">
    <cfRule type="cellIs" dxfId="759" priority="73" operator="equal">
      <formula>0</formula>
    </cfRule>
    <cfRule type="containsBlanks" dxfId="758" priority="74">
      <formula>LEN(TRIM(A1))=0</formula>
    </cfRule>
  </conditionalFormatting>
  <conditionalFormatting sqref="A8:A12">
    <cfRule type="cellIs" dxfId="757" priority="71" operator="equal">
      <formula>0</formula>
    </cfRule>
    <cfRule type="containsBlanks" dxfId="756" priority="72">
      <formula>LEN(TRIM(A8))=0</formula>
    </cfRule>
  </conditionalFormatting>
  <conditionalFormatting sqref="A9">
    <cfRule type="cellIs" dxfId="755" priority="69" operator="equal">
      <formula>0</formula>
    </cfRule>
    <cfRule type="containsBlanks" dxfId="754" priority="70">
      <formula>LEN(TRIM(A9))=0</formula>
    </cfRule>
  </conditionalFormatting>
  <conditionalFormatting sqref="A8:B8">
    <cfRule type="cellIs" dxfId="753" priority="67" operator="equal">
      <formula>0</formula>
    </cfRule>
    <cfRule type="containsBlanks" dxfId="752" priority="68">
      <formula>LEN(TRIM(A8))=0</formula>
    </cfRule>
  </conditionalFormatting>
  <conditionalFormatting sqref="A7:B7">
    <cfRule type="cellIs" dxfId="751" priority="65" operator="equal">
      <formula>0</formula>
    </cfRule>
    <cfRule type="containsBlanks" dxfId="750" priority="66">
      <formula>LEN(TRIM(A7))=0</formula>
    </cfRule>
  </conditionalFormatting>
  <conditionalFormatting sqref="A2:B2">
    <cfRule type="containsBlanks" dxfId="749" priority="64">
      <formula>LEN(TRIM(A2))=0</formula>
    </cfRule>
  </conditionalFormatting>
  <conditionalFormatting sqref="A3:B3">
    <cfRule type="containsBlanks" dxfId="748" priority="63">
      <formula>LEN(TRIM(A3))=0</formula>
    </cfRule>
  </conditionalFormatting>
  <conditionalFormatting sqref="A2:B6">
    <cfRule type="cellIs" dxfId="747" priority="61" operator="equal">
      <formula>0</formula>
    </cfRule>
    <cfRule type="containsBlanks" dxfId="746" priority="62">
      <formula>LEN(TRIM(A2))=0</formula>
    </cfRule>
  </conditionalFormatting>
  <conditionalFormatting sqref="A8">
    <cfRule type="cellIs" dxfId="745" priority="59" operator="equal">
      <formula>0</formula>
    </cfRule>
    <cfRule type="containsBlanks" dxfId="744" priority="60">
      <formula>LEN(TRIM(A8))=0</formula>
    </cfRule>
  </conditionalFormatting>
  <conditionalFormatting sqref="C32:C36">
    <cfRule type="cellIs" dxfId="743" priority="52" operator="equal">
      <formula>0</formula>
    </cfRule>
    <cfRule type="containsBlanks" dxfId="742" priority="53">
      <formula>LEN(TRIM(C32))=0</formula>
    </cfRule>
  </conditionalFormatting>
  <conditionalFormatting sqref="C29">
    <cfRule type="containsBlanks" dxfId="741" priority="51">
      <formula>LEN(TRIM(C29))=0</formula>
    </cfRule>
  </conditionalFormatting>
  <conditionalFormatting sqref="C30">
    <cfRule type="containsBlanks" dxfId="740" priority="50">
      <formula>LEN(TRIM(C30))=0</formula>
    </cfRule>
  </conditionalFormatting>
  <conditionalFormatting sqref="C31">
    <cfRule type="containsBlanks" dxfId="739" priority="49">
      <formula>LEN(TRIM(C31))=0</formula>
    </cfRule>
  </conditionalFormatting>
  <conditionalFormatting sqref="C29:C36">
    <cfRule type="cellIs" dxfId="738" priority="47" operator="equal">
      <formula>0</formula>
    </cfRule>
    <cfRule type="containsBlanks" dxfId="737" priority="48">
      <formula>LEN(TRIM(C29))=0</formula>
    </cfRule>
  </conditionalFormatting>
  <conditionalFormatting sqref="A29:B29">
    <cfRule type="containsBlanks" dxfId="736" priority="46">
      <formula>LEN(TRIM(A29))=0</formula>
    </cfRule>
  </conditionalFormatting>
  <conditionalFormatting sqref="A29:B29">
    <cfRule type="cellIs" dxfId="735" priority="44" operator="equal">
      <formula>0</formula>
    </cfRule>
    <cfRule type="containsBlanks" dxfId="734" priority="45">
      <formula>LEN(TRIM(A29))=0</formula>
    </cfRule>
  </conditionalFormatting>
  <conditionalFormatting sqref="A36">
    <cfRule type="cellIs" dxfId="733" priority="42" operator="equal">
      <formula>0</formula>
    </cfRule>
    <cfRule type="containsBlanks" dxfId="732" priority="43">
      <formula>LEN(TRIM(A36))=0</formula>
    </cfRule>
  </conditionalFormatting>
  <conditionalFormatting sqref="A36:B36">
    <cfRule type="cellIs" dxfId="731" priority="40" operator="equal">
      <formula>0</formula>
    </cfRule>
    <cfRule type="containsBlanks" dxfId="730" priority="41">
      <formula>LEN(TRIM(A36))=0</formula>
    </cfRule>
  </conditionalFormatting>
  <conditionalFormatting sqref="A35:B35">
    <cfRule type="cellIs" dxfId="729" priority="38" operator="equal">
      <formula>0</formula>
    </cfRule>
    <cfRule type="containsBlanks" dxfId="728" priority="39">
      <formula>LEN(TRIM(A35))=0</formula>
    </cfRule>
  </conditionalFormatting>
  <conditionalFormatting sqref="A30:B30">
    <cfRule type="containsBlanks" dxfId="727" priority="37">
      <formula>LEN(TRIM(A30))=0</formula>
    </cfRule>
  </conditionalFormatting>
  <conditionalFormatting sqref="A31:B31">
    <cfRule type="containsBlanks" dxfId="726" priority="36">
      <formula>LEN(TRIM(A31))=0</formula>
    </cfRule>
  </conditionalFormatting>
  <conditionalFormatting sqref="A30:B34">
    <cfRule type="cellIs" dxfId="725" priority="34" operator="equal">
      <formula>0</formula>
    </cfRule>
    <cfRule type="containsBlanks" dxfId="724" priority="35">
      <formula>LEN(TRIM(A30))=0</formula>
    </cfRule>
  </conditionalFormatting>
  <conditionalFormatting sqref="A36">
    <cfRule type="cellIs" dxfId="723" priority="32" operator="equal">
      <formula>0</formula>
    </cfRule>
    <cfRule type="containsBlanks" dxfId="722" priority="33">
      <formula>LEN(TRIM(A36))=0</formula>
    </cfRule>
  </conditionalFormatting>
  <conditionalFormatting sqref="E30:L30">
    <cfRule type="containsBlanks" dxfId="721" priority="28">
      <formula>LEN(TRIM(E30))=0</formula>
    </cfRule>
  </conditionalFormatting>
  <conditionalFormatting sqref="E30:L30">
    <cfRule type="cellIs" dxfId="720" priority="27" operator="equal">
      <formula>0</formula>
    </cfRule>
  </conditionalFormatting>
  <conditionalFormatting sqref="E30:L30">
    <cfRule type="cellIs" dxfId="719" priority="25" operator="equal">
      <formula>0</formula>
    </cfRule>
    <cfRule type="containsBlanks" dxfId="718" priority="26">
      <formula>LEN(TRIM(E30))=0</formula>
    </cfRule>
  </conditionalFormatting>
  <conditionalFormatting sqref="E32:L36">
    <cfRule type="cellIs" dxfId="717" priority="24" operator="equal">
      <formula>0</formula>
    </cfRule>
  </conditionalFormatting>
  <conditionalFormatting sqref="E32:L36">
    <cfRule type="cellIs" dxfId="716" priority="22" operator="equal">
      <formula>0</formula>
    </cfRule>
    <cfRule type="containsBlanks" dxfId="715" priority="23">
      <formula>LEN(TRIM(E32))=0</formula>
    </cfRule>
  </conditionalFormatting>
  <conditionalFormatting sqref="E41:L41">
    <cfRule type="containsBlanks" dxfId="714" priority="21">
      <formula>LEN(TRIM(E41))=0</formula>
    </cfRule>
  </conditionalFormatting>
  <conditionalFormatting sqref="E41:L41">
    <cfRule type="cellIs" dxfId="713" priority="20" operator="equal">
      <formula>0</formula>
    </cfRule>
  </conditionalFormatting>
  <conditionalFormatting sqref="E41:L41">
    <cfRule type="cellIs" dxfId="712" priority="18" operator="equal">
      <formula>0</formula>
    </cfRule>
    <cfRule type="containsBlanks" dxfId="711" priority="19">
      <formula>LEN(TRIM(E41))=0</formula>
    </cfRule>
  </conditionalFormatting>
  <conditionalFormatting sqref="E39:L39">
    <cfRule type="containsBlanks" dxfId="710" priority="17">
      <formula>LEN(TRIM(E39))=0</formula>
    </cfRule>
  </conditionalFormatting>
  <conditionalFormatting sqref="E39:L39">
    <cfRule type="cellIs" dxfId="709" priority="15" operator="equal">
      <formula>0</formula>
    </cfRule>
    <cfRule type="containsBlanks" dxfId="708" priority="16">
      <formula>LEN(TRIM(E39))=0</formula>
    </cfRule>
  </conditionalFormatting>
  <conditionalFormatting sqref="C39">
    <cfRule type="containsBlanks" dxfId="707" priority="14">
      <formula>LEN(TRIM(C39))=0</formula>
    </cfRule>
  </conditionalFormatting>
  <conditionalFormatting sqref="C40">
    <cfRule type="containsBlanks" dxfId="706" priority="13">
      <formula>LEN(TRIM(C40))=0</formula>
    </cfRule>
  </conditionalFormatting>
  <conditionalFormatting sqref="C39:C40">
    <cfRule type="cellIs" dxfId="705" priority="11" operator="equal">
      <formula>0</formula>
    </cfRule>
    <cfRule type="containsBlanks" dxfId="704" priority="12">
      <formula>LEN(TRIM(C39))=0</formula>
    </cfRule>
  </conditionalFormatting>
  <conditionalFormatting sqref="A39:B39">
    <cfRule type="containsBlanks" dxfId="703" priority="10">
      <formula>LEN(TRIM(A39))=0</formula>
    </cfRule>
  </conditionalFormatting>
  <conditionalFormatting sqref="A39:B39">
    <cfRule type="cellIs" dxfId="702" priority="8" operator="equal">
      <formula>0</formula>
    </cfRule>
    <cfRule type="containsBlanks" dxfId="701" priority="9">
      <formula>LEN(TRIM(A39))=0</formula>
    </cfRule>
  </conditionalFormatting>
  <conditionalFormatting sqref="A40:B40">
    <cfRule type="containsBlanks" dxfId="700" priority="7">
      <formula>LEN(TRIM(A40))=0</formula>
    </cfRule>
  </conditionalFormatting>
  <conditionalFormatting sqref="A40:B40">
    <cfRule type="cellIs" dxfId="699" priority="5" operator="equal">
      <formula>0</formula>
    </cfRule>
    <cfRule type="containsBlanks" dxfId="698" priority="6">
      <formula>LEN(TRIM(A40))=0</formula>
    </cfRule>
  </conditionalFormatting>
  <conditionalFormatting sqref="E40:L40">
    <cfRule type="containsBlanks" dxfId="697" priority="4">
      <formula>LEN(TRIM(E40))=0</formula>
    </cfRule>
  </conditionalFormatting>
  <conditionalFormatting sqref="E40:L40">
    <cfRule type="cellIs" dxfId="696" priority="3" operator="equal">
      <formula>0</formula>
    </cfRule>
  </conditionalFormatting>
  <conditionalFormatting sqref="E40:L40">
    <cfRule type="cellIs" dxfId="695" priority="1" operator="equal">
      <formula>0</formula>
    </cfRule>
    <cfRule type="containsBlanks" dxfId="694" priority="2">
      <formula>LEN(TRIM(E40))=0</formula>
    </cfRule>
  </conditionalFormatting>
  <dataValidations count="1">
    <dataValidation type="list" allowBlank="1" showInputMessage="1" showErrorMessage="1" sqref="B9:B21 A4:A21 A32:A36" xr:uid="{7F5F9B7B-D1F1-4E6B-9338-AB62C687BE47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7591A-978D-445A-920B-BF1E3EAF1D41}">
  <sheetPr codeName="Hoja75">
    <tabColor rgb="FFC00000"/>
  </sheetPr>
  <dimension ref="A1:W32"/>
  <sheetViews>
    <sheetView zoomScale="145" zoomScaleNormal="145" workbookViewId="0">
      <pane xSplit="1" topLeftCell="B1" activePane="topRight" state="frozen"/>
      <selection activeCell="H37" sqref="H37"/>
      <selection pane="topRight" activeCell="H37" sqref="H37"/>
    </sheetView>
  </sheetViews>
  <sheetFormatPr baseColWidth="10" defaultColWidth="9.140625" defaultRowHeight="15" x14ac:dyDescent="0.25"/>
  <cols>
    <col min="1" max="1" width="36.28515625" bestFit="1" customWidth="1"/>
    <col min="2" max="2" width="17.140625" customWidth="1"/>
    <col min="3" max="3" width="13.28515625" bestFit="1" customWidth="1"/>
    <col min="4" max="4" width="7.28515625" hidden="1" customWidth="1"/>
    <col min="5" max="5" width="7.5703125" bestFit="1" customWidth="1"/>
    <col min="6" max="6" width="8.85546875" hidden="1" customWidth="1"/>
    <col min="7" max="7" width="9.7109375" hidden="1" customWidth="1"/>
    <col min="8" max="8" width="11.85546875" hidden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>
        <v>62030425</v>
      </c>
      <c r="B2" s="32" t="s">
        <v>80</v>
      </c>
      <c r="C2" s="7">
        <v>70000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0.19120000000000001</v>
      </c>
      <c r="M2" s="8">
        <f t="shared" si="0"/>
        <v>3.6499999999999998E-2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0.34139999999999998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Tabla275[[#This Row],[CANTIDAD]]/10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350</v>
      </c>
      <c r="C5" s="9">
        <f>Tabla275[[#This Row],[CANTIDAD]]/10</f>
        <v>35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101</v>
      </c>
      <c r="B6" s="9">
        <v>600</v>
      </c>
      <c r="C6" s="9">
        <f>Tabla275[[#This Row],[CANTIDAD]]/10</f>
        <v>60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Tabla275[[#This Row],[CANTIDAD]]/10</f>
        <v>0</v>
      </c>
      <c r="D7" s="10">
        <v>0</v>
      </c>
      <c r="E7" s="10" cm="1">
        <f t="array" ref="E7">IF($A7="",0%,_xlfn.XLOOKUP($A7,Tabla1[[#All],[ID]],Tabla1[[#All],[N]]))</f>
        <v>0</v>
      </c>
      <c r="F7" s="10">
        <v>0</v>
      </c>
      <c r="G7" s="10">
        <v>0</v>
      </c>
      <c r="H7" s="10"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Tabla275[[#This Row],[CANTIDAD]]/10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1"/>
    </row>
    <row r="10" spans="1:23" x14ac:dyDescent="0.25">
      <c r="A10" s="9"/>
      <c r="B10" s="9"/>
      <c r="C10" s="9">
        <f>IF(Tabla275[[#This Row],[CANTIDAD]]="",0%,Tabla275[[#This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IF(Tabla275[[#This Row],[CANTIDAD]]="",0%,Tabla275[[#This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IF(Tabla275[[#This Row],[CANTIDAD]]="",0%,Tabla275[[#This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IF(Tabla275[[#This Row],[CANTIDAD]]="",0%,Tabla275[[#This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IF(Tabla275[[#This Row],[CANTIDAD]]="",0%,Tabla275[[#This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IF(Tabla275[[#This Row],[CANTIDAD]]="",0%,Tabla275[[#This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IF(Tabla275[[#This Row],[CANTIDAD]]="",0%,Tabla275[[#This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IF(Tabla275[[#This Row],[CANTIDAD]]="",0%,Tabla275[[#This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IF(Tabla275[[#This Row],[CANTIDAD]]="",0%,Tabla275[[#This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IF(Tabla275[[#This Row],[CANTIDAD]]="",0%,Tabla275[[#This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IF(Tabla275[[#This Row],[CANTIDAD]]="",0%,Tabla275[[#This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IF(Tabla275[[#This Row],[CANTIDAD]]="",0%,Tabla275[[#This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  <row r="26" spans="1:23" ht="19.5" x14ac:dyDescent="0.25">
      <c r="A26" s="15" t="s">
        <v>44</v>
      </c>
      <c r="B26" s="15" t="s">
        <v>23</v>
      </c>
      <c r="C26" s="15" t="s">
        <v>45</v>
      </c>
      <c r="E26" s="15" t="s">
        <v>11</v>
      </c>
      <c r="F26" s="15"/>
      <c r="G26" s="15"/>
      <c r="H26" s="15"/>
      <c r="I26" s="15" t="s">
        <v>12</v>
      </c>
      <c r="J26" s="15" t="s">
        <v>13</v>
      </c>
      <c r="K26" s="15" t="s">
        <v>20</v>
      </c>
    </row>
    <row r="27" spans="1:23" ht="19.5" x14ac:dyDescent="0.25">
      <c r="A27" s="7">
        <v>62030425</v>
      </c>
      <c r="B27" s="32" t="s">
        <v>80</v>
      </c>
      <c r="C27" s="7">
        <v>70000</v>
      </c>
      <c r="E27" s="8">
        <v>0.16</v>
      </c>
      <c r="F27" s="8"/>
      <c r="G27" s="8"/>
      <c r="H27" s="8"/>
      <c r="I27" s="8">
        <v>0.01</v>
      </c>
      <c r="J27" s="8">
        <v>0.01</v>
      </c>
      <c r="K27" s="8">
        <v>0.3</v>
      </c>
    </row>
    <row r="28" spans="1:23" ht="19.5" x14ac:dyDescent="0.25">
      <c r="A28" s="15" t="s">
        <v>0</v>
      </c>
      <c r="B28" s="34" t="s">
        <v>35</v>
      </c>
      <c r="C28" s="34" t="s">
        <v>37</v>
      </c>
      <c r="E28" s="34" t="s">
        <v>11</v>
      </c>
      <c r="F28" s="34"/>
      <c r="G28" s="34"/>
      <c r="H28" s="34"/>
      <c r="I28" s="34" t="s">
        <v>12</v>
      </c>
      <c r="J28" s="15" t="s">
        <v>13</v>
      </c>
      <c r="K28" s="15" t="s">
        <v>20</v>
      </c>
    </row>
    <row r="29" spans="1:23" x14ac:dyDescent="0.25">
      <c r="A29" s="9" t="s">
        <v>40</v>
      </c>
      <c r="B29" s="9">
        <v>50</v>
      </c>
      <c r="C29" s="9">
        <v>25</v>
      </c>
      <c r="D29" s="35"/>
      <c r="E29" s="37"/>
      <c r="F29" s="37"/>
      <c r="G29" s="37"/>
      <c r="H29" s="37"/>
      <c r="I29" s="37">
        <v>0.25</v>
      </c>
      <c r="J29" s="37"/>
      <c r="K29" s="37">
        <v>0</v>
      </c>
    </row>
    <row r="30" spans="1:23" x14ac:dyDescent="0.25">
      <c r="A30" s="9" t="s">
        <v>43</v>
      </c>
      <c r="B30" s="9">
        <v>350</v>
      </c>
      <c r="C30" s="9">
        <v>10</v>
      </c>
      <c r="D30" s="35"/>
      <c r="E30" s="37">
        <v>0.44</v>
      </c>
      <c r="F30" s="37"/>
      <c r="G30" s="37"/>
      <c r="H30" s="37"/>
      <c r="I30" s="37"/>
      <c r="J30" s="37">
        <v>0</v>
      </c>
      <c r="K30" s="37">
        <v>0</v>
      </c>
    </row>
    <row r="31" spans="1:23" x14ac:dyDescent="0.25">
      <c r="A31" s="9" t="s">
        <v>101</v>
      </c>
      <c r="B31" s="9">
        <v>600</v>
      </c>
      <c r="C31" s="9">
        <v>25</v>
      </c>
      <c r="D31" s="35"/>
      <c r="E31" s="37">
        <v>6.2E-2</v>
      </c>
      <c r="F31" s="37"/>
      <c r="G31" s="37"/>
      <c r="H31" s="37"/>
      <c r="I31" s="37">
        <v>0.04</v>
      </c>
      <c r="J31" s="37">
        <v>0</v>
      </c>
      <c r="K31" s="37">
        <v>0.56899999999999995</v>
      </c>
    </row>
    <row r="32" spans="1:23" ht="19.5" x14ac:dyDescent="0.25">
      <c r="A32" s="46" t="s">
        <v>256</v>
      </c>
      <c r="B32" s="46"/>
      <c r="C32" s="46"/>
      <c r="E32" s="8">
        <v>0.19120000000000001</v>
      </c>
      <c r="F32" s="8"/>
      <c r="G32" s="8"/>
      <c r="H32" s="8"/>
      <c r="I32" s="8">
        <v>3.6499999999999998E-2</v>
      </c>
      <c r="J32" s="8">
        <v>0.01</v>
      </c>
      <c r="K32" s="8">
        <v>0.34139999999999998</v>
      </c>
    </row>
  </sheetData>
  <mergeCells count="1">
    <mergeCell ref="A32:C32"/>
  </mergeCells>
  <conditionalFormatting sqref="D2:W2 E32:K32 E26:I28">
    <cfRule type="containsBlanks" dxfId="693" priority="78">
      <formula>LEN(TRIM(D2))=0</formula>
    </cfRule>
  </conditionalFormatting>
  <conditionalFormatting sqref="D2:W2 D4:W21 E32:K32 E27:I27">
    <cfRule type="cellIs" dxfId="692" priority="77" operator="equal">
      <formula>0</formula>
    </cfRule>
  </conditionalFormatting>
  <conditionalFormatting sqref="C4:C21 C29:C31">
    <cfRule type="cellIs" dxfId="691" priority="75" operator="equal">
      <formula>0</formula>
    </cfRule>
    <cfRule type="containsBlanks" dxfId="690" priority="76">
      <formula>LEN(TRIM(C4))=0</formula>
    </cfRule>
  </conditionalFormatting>
  <conditionalFormatting sqref="D1:W1">
    <cfRule type="containsBlanks" dxfId="689" priority="74">
      <formula>LEN(TRIM(D1))=0</formula>
    </cfRule>
  </conditionalFormatting>
  <conditionalFormatting sqref="C1">
    <cfRule type="containsBlanks" dxfId="688" priority="73">
      <formula>LEN(TRIM(C1))=0</formula>
    </cfRule>
  </conditionalFormatting>
  <conditionalFormatting sqref="C2">
    <cfRule type="containsBlanks" dxfId="687" priority="72">
      <formula>LEN(TRIM(C2))=0</formula>
    </cfRule>
  </conditionalFormatting>
  <conditionalFormatting sqref="D3:W3">
    <cfRule type="containsBlanks" dxfId="686" priority="71">
      <formula>LEN(TRIM(D3))=0</formula>
    </cfRule>
  </conditionalFormatting>
  <conditionalFormatting sqref="C3">
    <cfRule type="containsBlanks" dxfId="685" priority="70">
      <formula>LEN(TRIM(C3))=0</formula>
    </cfRule>
  </conditionalFormatting>
  <conditionalFormatting sqref="A13:W21 B10:W12 C1:W9 C28:C31 E32:K32 E26:I28">
    <cfRule type="cellIs" dxfId="684" priority="68" operator="equal">
      <formula>0</formula>
    </cfRule>
    <cfRule type="containsBlanks" dxfId="683" priority="69">
      <formula>LEN(TRIM(A1))=0</formula>
    </cfRule>
  </conditionalFormatting>
  <conditionalFormatting sqref="B9">
    <cfRule type="cellIs" dxfId="682" priority="66" operator="equal">
      <formula>0</formula>
    </cfRule>
    <cfRule type="containsBlanks" dxfId="681" priority="67">
      <formula>LEN(TRIM(B9))=0</formula>
    </cfRule>
  </conditionalFormatting>
  <conditionalFormatting sqref="A1:B1">
    <cfRule type="containsBlanks" dxfId="680" priority="65">
      <formula>LEN(TRIM(A1))=0</formula>
    </cfRule>
  </conditionalFormatting>
  <conditionalFormatting sqref="A1:B1">
    <cfRule type="cellIs" dxfId="679" priority="63" operator="equal">
      <formula>0</formula>
    </cfRule>
    <cfRule type="containsBlanks" dxfId="678" priority="64">
      <formula>LEN(TRIM(A1))=0</formula>
    </cfRule>
  </conditionalFormatting>
  <conditionalFormatting sqref="A8:A12">
    <cfRule type="cellIs" dxfId="677" priority="61" operator="equal">
      <formula>0</formula>
    </cfRule>
    <cfRule type="containsBlanks" dxfId="676" priority="62">
      <formula>LEN(TRIM(A8))=0</formula>
    </cfRule>
  </conditionalFormatting>
  <conditionalFormatting sqref="A9">
    <cfRule type="cellIs" dxfId="675" priority="59" operator="equal">
      <formula>0</formula>
    </cfRule>
    <cfRule type="containsBlanks" dxfId="674" priority="60">
      <formula>LEN(TRIM(A9))=0</formula>
    </cfRule>
  </conditionalFormatting>
  <conditionalFormatting sqref="A8:B8">
    <cfRule type="cellIs" dxfId="673" priority="57" operator="equal">
      <formula>0</formula>
    </cfRule>
    <cfRule type="containsBlanks" dxfId="672" priority="58">
      <formula>LEN(TRIM(A8))=0</formula>
    </cfRule>
  </conditionalFormatting>
  <conditionalFormatting sqref="A7:B7">
    <cfRule type="cellIs" dxfId="671" priority="55" operator="equal">
      <formula>0</formula>
    </cfRule>
    <cfRule type="containsBlanks" dxfId="670" priority="56">
      <formula>LEN(TRIM(A7))=0</formula>
    </cfRule>
  </conditionalFormatting>
  <conditionalFormatting sqref="A2:B2">
    <cfRule type="containsBlanks" dxfId="669" priority="54">
      <formula>LEN(TRIM(A2))=0</formula>
    </cfRule>
  </conditionalFormatting>
  <conditionalFormatting sqref="A3:B3">
    <cfRule type="containsBlanks" dxfId="668" priority="53">
      <formula>LEN(TRIM(A3))=0</formula>
    </cfRule>
  </conditionalFormatting>
  <conditionalFormatting sqref="A2:B6">
    <cfRule type="cellIs" dxfId="667" priority="51" operator="equal">
      <formula>0</formula>
    </cfRule>
    <cfRule type="containsBlanks" dxfId="666" priority="52">
      <formula>LEN(TRIM(A2))=0</formula>
    </cfRule>
  </conditionalFormatting>
  <conditionalFormatting sqref="A8">
    <cfRule type="cellIs" dxfId="665" priority="49" operator="equal">
      <formula>0</formula>
    </cfRule>
    <cfRule type="containsBlanks" dxfId="664" priority="50">
      <formula>LEN(TRIM(A8))=0</formula>
    </cfRule>
  </conditionalFormatting>
  <conditionalFormatting sqref="C26">
    <cfRule type="containsBlanks" dxfId="663" priority="42">
      <formula>LEN(TRIM(C26))=0</formula>
    </cfRule>
  </conditionalFormatting>
  <conditionalFormatting sqref="C28">
    <cfRule type="containsBlanks" dxfId="662" priority="40">
      <formula>LEN(TRIM(C28))=0</formula>
    </cfRule>
  </conditionalFormatting>
  <conditionalFormatting sqref="C26">
    <cfRule type="cellIs" dxfId="661" priority="38" operator="equal">
      <formula>0</formula>
    </cfRule>
    <cfRule type="containsBlanks" dxfId="660" priority="39">
      <formula>LEN(TRIM(C26))=0</formula>
    </cfRule>
  </conditionalFormatting>
  <conditionalFormatting sqref="A26:B26">
    <cfRule type="containsBlanks" dxfId="659" priority="37">
      <formula>LEN(TRIM(A26))=0</formula>
    </cfRule>
  </conditionalFormatting>
  <conditionalFormatting sqref="A26:B26">
    <cfRule type="cellIs" dxfId="658" priority="35" operator="equal">
      <formula>0</formula>
    </cfRule>
    <cfRule type="containsBlanks" dxfId="657" priority="36">
      <formula>LEN(TRIM(A26))=0</formula>
    </cfRule>
  </conditionalFormatting>
  <conditionalFormatting sqref="J26">
    <cfRule type="containsBlanks" dxfId="656" priority="10">
      <formula>LEN(TRIM(J26))=0</formula>
    </cfRule>
  </conditionalFormatting>
  <conditionalFormatting sqref="A28:B28">
    <cfRule type="containsBlanks" dxfId="655" priority="27">
      <formula>LEN(TRIM(A28))=0</formula>
    </cfRule>
  </conditionalFormatting>
  <conditionalFormatting sqref="A28:B31">
    <cfRule type="cellIs" dxfId="654" priority="25" operator="equal">
      <formula>0</formula>
    </cfRule>
    <cfRule type="containsBlanks" dxfId="653" priority="26">
      <formula>LEN(TRIM(A28))=0</formula>
    </cfRule>
  </conditionalFormatting>
  <conditionalFormatting sqref="C27">
    <cfRule type="containsBlanks" dxfId="652" priority="18">
      <formula>LEN(TRIM(C27))=0</formula>
    </cfRule>
  </conditionalFormatting>
  <conditionalFormatting sqref="C27">
    <cfRule type="cellIs" dxfId="651" priority="16" operator="equal">
      <formula>0</formula>
    </cfRule>
    <cfRule type="containsBlanks" dxfId="650" priority="17">
      <formula>LEN(TRIM(C27))=0</formula>
    </cfRule>
  </conditionalFormatting>
  <conditionalFormatting sqref="A27:B27">
    <cfRule type="containsBlanks" dxfId="649" priority="15">
      <formula>LEN(TRIM(A27))=0</formula>
    </cfRule>
  </conditionalFormatting>
  <conditionalFormatting sqref="A27:B27">
    <cfRule type="cellIs" dxfId="648" priority="13" operator="equal">
      <formula>0</formula>
    </cfRule>
    <cfRule type="containsBlanks" dxfId="647" priority="14">
      <formula>LEN(TRIM(A27))=0</formula>
    </cfRule>
  </conditionalFormatting>
  <conditionalFormatting sqref="J27">
    <cfRule type="containsBlanks" dxfId="646" priority="12">
      <formula>LEN(TRIM(J27))=0</formula>
    </cfRule>
  </conditionalFormatting>
  <conditionalFormatting sqref="J27 J29:J31">
    <cfRule type="cellIs" dxfId="645" priority="11" operator="equal">
      <formula>0</formula>
    </cfRule>
  </conditionalFormatting>
  <conditionalFormatting sqref="J28">
    <cfRule type="containsBlanks" dxfId="644" priority="9">
      <formula>LEN(TRIM(J28))=0</formula>
    </cfRule>
  </conditionalFormatting>
  <conditionalFormatting sqref="J26:J31">
    <cfRule type="cellIs" dxfId="643" priority="7" operator="equal">
      <formula>0</formula>
    </cfRule>
    <cfRule type="containsBlanks" dxfId="642" priority="8">
      <formula>LEN(TRIM(J26))=0</formula>
    </cfRule>
  </conditionalFormatting>
  <conditionalFormatting sqref="K27">
    <cfRule type="containsBlanks" dxfId="641" priority="6">
      <formula>LEN(TRIM(K27))=0</formula>
    </cfRule>
  </conditionalFormatting>
  <conditionalFormatting sqref="K27 E29:K31">
    <cfRule type="cellIs" dxfId="640" priority="5" operator="equal">
      <formula>0</formula>
    </cfRule>
  </conditionalFormatting>
  <conditionalFormatting sqref="K26">
    <cfRule type="containsBlanks" dxfId="639" priority="4">
      <formula>LEN(TRIM(K26))=0</formula>
    </cfRule>
  </conditionalFormatting>
  <conditionalFormatting sqref="K28">
    <cfRule type="containsBlanks" dxfId="638" priority="3">
      <formula>LEN(TRIM(K28))=0</formula>
    </cfRule>
  </conditionalFormatting>
  <conditionalFormatting sqref="K26:K31 E29:K31">
    <cfRule type="cellIs" dxfId="637" priority="1" operator="equal">
      <formula>0</formula>
    </cfRule>
    <cfRule type="containsBlanks" dxfId="636" priority="2">
      <formula>LEN(TRIM(E26))=0</formula>
    </cfRule>
  </conditionalFormatting>
  <dataValidations count="1">
    <dataValidation type="list" allowBlank="1" showInputMessage="1" showErrorMessage="1" sqref="B9:B21 A4:A21 A29:A31" xr:uid="{AE388DD3-DE7C-44AF-BD18-7F681AAF0B9E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5409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190C4-C1D3-459D-B337-AC4368124D51}">
  <sheetPr codeName="Hoja78">
    <tabColor rgb="FFC00000"/>
  </sheetPr>
  <dimension ref="A1:W25"/>
  <sheetViews>
    <sheetView zoomScale="145" zoomScaleNormal="145" workbookViewId="0">
      <pane xSplit="1" topLeftCell="B1" activePane="topRight" state="frozen"/>
      <selection activeCell="H37" sqref="H37"/>
      <selection pane="topRight" activeCell="H37" sqref="H37"/>
    </sheetView>
  </sheetViews>
  <sheetFormatPr baseColWidth="10" defaultColWidth="9.140625" defaultRowHeight="15" x14ac:dyDescent="0.25"/>
  <cols>
    <col min="1" max="1" width="26.140625" customWidth="1"/>
    <col min="2" max="2" width="17.140625" customWidth="1"/>
    <col min="3" max="3" width="13.28515625" bestFit="1" customWidth="1"/>
    <col min="4" max="4" width="7.28515625" hidden="1" customWidth="1"/>
    <col min="5" max="5" width="7.5703125" bestFit="1" customWidth="1"/>
    <col min="6" max="6" width="8.85546875" hidden="1" customWidth="1"/>
    <col min="7" max="7" width="9.7109375" hidden="1" customWidth="1"/>
    <col min="8" max="8" width="11.85546875" hidden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>
        <v>646040425</v>
      </c>
      <c r="B2" s="32" t="s">
        <v>261</v>
      </c>
      <c r="C2" s="7">
        <v>70000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0.11609999999999999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0.29670000000000002</v>
      </c>
      <c r="K2" s="8">
        <f t="shared" si="0"/>
        <v>9.6000000000000002E-2</v>
      </c>
      <c r="L2" s="8">
        <f t="shared" si="0"/>
        <v>3.5099999999999999E-2</v>
      </c>
      <c r="M2" s="8">
        <f t="shared" si="0"/>
        <v>3.5099999999999999E-2</v>
      </c>
      <c r="N2" s="8">
        <f t="shared" si="0"/>
        <v>7.8000000000000005E-3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2.7300000000000005E-2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262</v>
      </c>
      <c r="B4" s="9">
        <v>645</v>
      </c>
      <c r="C4" s="9">
        <f>Tabla277[[#This Row],[CANTIDAD]]/10</f>
        <v>64.5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0.18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0.46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92</v>
      </c>
      <c r="B5" s="9">
        <v>160</v>
      </c>
      <c r="C5" s="9">
        <f>Tabla277[[#This Row],[CANTIDAD]]/10</f>
        <v>16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0.6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90</v>
      </c>
      <c r="B6" s="9">
        <v>195</v>
      </c>
      <c r="C6" s="9">
        <f>Tabla277[[#This Row],[CANTIDAD]]/10</f>
        <v>19.5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0.18</v>
      </c>
      <c r="M6" s="10" cm="1">
        <f t="array" ref="M6">IF($A6="",0%,(_xlfn.XLOOKUP($A6,Tabla1[[#All],[ID]],Tabla1[[#All],[MgO]])))</f>
        <v>0.18</v>
      </c>
      <c r="N6" s="10" cm="1">
        <f t="array" ref="N6">IF($A6="",0%,(_xlfn.XLOOKUP($A6,Tabla1[[#All],[ID]],Tabla1[[#All],[S]])))</f>
        <v>0.04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0.14000000000000001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Tabla277[[#This Row],[CANTIDAD]]/10</f>
        <v>0</v>
      </c>
      <c r="D7" s="10">
        <v>0</v>
      </c>
      <c r="E7" s="10" cm="1">
        <f t="array" ref="E7">IF($A7="",0%,_xlfn.XLOOKUP($A7,Tabla1[[#All],[ID]],Tabla1[[#All],[N]]))</f>
        <v>0</v>
      </c>
      <c r="F7" s="10">
        <v>0</v>
      </c>
      <c r="G7" s="10">
        <v>0</v>
      </c>
      <c r="H7" s="10"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Tabla277[[#This Row],[CANTIDAD]]/10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1"/>
    </row>
    <row r="10" spans="1:23" x14ac:dyDescent="0.25">
      <c r="A10" s="9"/>
      <c r="B10" s="9"/>
      <c r="C10" s="9">
        <f>IF(Tabla277[[#This Row],[CANTIDAD]]="",0%,Tabla277[[#This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IF(Tabla277[[#This Row],[CANTIDAD]]="",0%,Tabla277[[#This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IF(Tabla277[[#This Row],[CANTIDAD]]="",0%,Tabla277[[#This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IF(Tabla277[[#This Row],[CANTIDAD]]="",0%,Tabla277[[#This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IF(Tabla277[[#This Row],[CANTIDAD]]="",0%,Tabla277[[#This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IF(Tabla277[[#This Row],[CANTIDAD]]="",0%,Tabla277[[#This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IF(Tabla277[[#This Row],[CANTIDAD]]="",0%,Tabla277[[#This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IF(Tabla277[[#This Row],[CANTIDAD]]="",0%,Tabla277[[#This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IF(Tabla277[[#This Row],[CANTIDAD]]="",0%,Tabla277[[#This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IF(Tabla277[[#This Row],[CANTIDAD]]="",0%,Tabla277[[#This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IF(Tabla277[[#This Row],[CANTIDAD]]="",0%,Tabla277[[#This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IF(Tabla277[[#This Row],[CANTIDAD]]="",0%,Tabla277[[#This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635" priority="30">
      <formula>LEN(TRIM(D2))=0</formula>
    </cfRule>
  </conditionalFormatting>
  <conditionalFormatting sqref="D2:W2 D4:W21">
    <cfRule type="cellIs" dxfId="634" priority="29" operator="equal">
      <formula>0</formula>
    </cfRule>
  </conditionalFormatting>
  <conditionalFormatting sqref="C4:C21">
    <cfRule type="cellIs" dxfId="633" priority="27" operator="equal">
      <formula>0</formula>
    </cfRule>
    <cfRule type="containsBlanks" dxfId="632" priority="28">
      <formula>LEN(TRIM(C4))=0</formula>
    </cfRule>
  </conditionalFormatting>
  <conditionalFormatting sqref="D1:W1">
    <cfRule type="containsBlanks" dxfId="631" priority="26">
      <formula>LEN(TRIM(D1))=0</formula>
    </cfRule>
  </conditionalFormatting>
  <conditionalFormatting sqref="C1">
    <cfRule type="containsBlanks" dxfId="630" priority="25">
      <formula>LEN(TRIM(C1))=0</formula>
    </cfRule>
  </conditionalFormatting>
  <conditionalFormatting sqref="C2">
    <cfRule type="containsBlanks" dxfId="629" priority="24">
      <formula>LEN(TRIM(C2))=0</formula>
    </cfRule>
  </conditionalFormatting>
  <conditionalFormatting sqref="D3:W3">
    <cfRule type="containsBlanks" dxfId="628" priority="23">
      <formula>LEN(TRIM(D3))=0</formula>
    </cfRule>
  </conditionalFormatting>
  <conditionalFormatting sqref="C3">
    <cfRule type="containsBlanks" dxfId="627" priority="22">
      <formula>LEN(TRIM(C3))=0</formula>
    </cfRule>
  </conditionalFormatting>
  <conditionalFormatting sqref="A13:W21 B10:W12 C1:W9">
    <cfRule type="cellIs" dxfId="626" priority="20" operator="equal">
      <formula>0</formula>
    </cfRule>
    <cfRule type="containsBlanks" dxfId="625" priority="21">
      <formula>LEN(TRIM(A1))=0</formula>
    </cfRule>
  </conditionalFormatting>
  <conditionalFormatting sqref="B9">
    <cfRule type="cellIs" dxfId="624" priority="18" operator="equal">
      <formula>0</formula>
    </cfRule>
    <cfRule type="containsBlanks" dxfId="623" priority="19">
      <formula>LEN(TRIM(B9))=0</formula>
    </cfRule>
  </conditionalFormatting>
  <conditionalFormatting sqref="A1:B1">
    <cfRule type="containsBlanks" dxfId="622" priority="17">
      <formula>LEN(TRIM(A1))=0</formula>
    </cfRule>
  </conditionalFormatting>
  <conditionalFormatting sqref="A1:B1">
    <cfRule type="cellIs" dxfId="621" priority="15" operator="equal">
      <formula>0</formula>
    </cfRule>
    <cfRule type="containsBlanks" dxfId="620" priority="16">
      <formula>LEN(TRIM(A1))=0</formula>
    </cfRule>
  </conditionalFormatting>
  <conditionalFormatting sqref="A8:A12">
    <cfRule type="cellIs" dxfId="619" priority="13" operator="equal">
      <formula>0</formula>
    </cfRule>
    <cfRule type="containsBlanks" dxfId="618" priority="14">
      <formula>LEN(TRIM(A8))=0</formula>
    </cfRule>
  </conditionalFormatting>
  <conditionalFormatting sqref="A9">
    <cfRule type="cellIs" dxfId="617" priority="11" operator="equal">
      <formula>0</formula>
    </cfRule>
    <cfRule type="containsBlanks" dxfId="616" priority="12">
      <formula>LEN(TRIM(A9))=0</formula>
    </cfRule>
  </conditionalFormatting>
  <conditionalFormatting sqref="A8:B8">
    <cfRule type="cellIs" dxfId="615" priority="9" operator="equal">
      <formula>0</formula>
    </cfRule>
    <cfRule type="containsBlanks" dxfId="614" priority="10">
      <formula>LEN(TRIM(A8))=0</formula>
    </cfRule>
  </conditionalFormatting>
  <conditionalFormatting sqref="A7:B7">
    <cfRule type="cellIs" dxfId="613" priority="7" operator="equal">
      <formula>0</formula>
    </cfRule>
    <cfRule type="containsBlanks" dxfId="612" priority="8">
      <formula>LEN(TRIM(A7))=0</formula>
    </cfRule>
  </conditionalFormatting>
  <conditionalFormatting sqref="A2:B2">
    <cfRule type="containsBlanks" dxfId="611" priority="6">
      <formula>LEN(TRIM(A2))=0</formula>
    </cfRule>
  </conditionalFormatting>
  <conditionalFormatting sqref="A3:B3">
    <cfRule type="containsBlanks" dxfId="610" priority="5">
      <formula>LEN(TRIM(A3))=0</formula>
    </cfRule>
  </conditionalFormatting>
  <conditionalFormatting sqref="A2:B6">
    <cfRule type="cellIs" dxfId="609" priority="3" operator="equal">
      <formula>0</formula>
    </cfRule>
    <cfRule type="containsBlanks" dxfId="608" priority="4">
      <formula>LEN(TRIM(A2))=0</formula>
    </cfRule>
  </conditionalFormatting>
  <conditionalFormatting sqref="A8">
    <cfRule type="cellIs" dxfId="607" priority="1" operator="equal">
      <formula>0</formula>
    </cfRule>
    <cfRule type="containsBlanks" dxfId="606" priority="2">
      <formula>LEN(TRIM(A8))=0</formula>
    </cfRule>
  </conditionalFormatting>
  <dataValidations count="1">
    <dataValidation type="list" allowBlank="1" showInputMessage="1" showErrorMessage="1" sqref="B9:B21 A4:A21" xr:uid="{279E5540-DA35-4CE5-A52E-B44D2C092903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968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720A1-B533-4617-BA67-8E77F08AA553}">
  <sheetPr codeName="Hoja79">
    <tabColor rgb="FFC00000"/>
  </sheetPr>
  <dimension ref="A1:W25"/>
  <sheetViews>
    <sheetView zoomScale="145" zoomScaleNormal="145" workbookViewId="0">
      <pane xSplit="1" topLeftCell="B1" activePane="topRight" state="frozen"/>
      <selection activeCell="H37" sqref="H37"/>
      <selection pane="topRight" activeCell="H37" sqref="H37"/>
    </sheetView>
  </sheetViews>
  <sheetFormatPr baseColWidth="10" defaultColWidth="9.140625" defaultRowHeight="15" x14ac:dyDescent="0.25"/>
  <cols>
    <col min="1" max="1" width="26.140625" customWidth="1"/>
    <col min="2" max="2" width="17.140625" customWidth="1"/>
    <col min="3" max="3" width="13.28515625" bestFit="1" customWidth="1"/>
    <col min="4" max="4" width="7.28515625" hidden="1" customWidth="1"/>
    <col min="5" max="5" width="7.5703125" bestFit="1" customWidth="1"/>
    <col min="6" max="6" width="8.85546875" hidden="1" customWidth="1"/>
    <col min="7" max="7" width="9.7109375" hidden="1" customWidth="1"/>
    <col min="8" max="8" width="11.85546875" hidden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>
        <v>646040425</v>
      </c>
      <c r="B2" s="32">
        <v>11543</v>
      </c>
      <c r="C2" s="7">
        <v>70000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0.30659999999999998</v>
      </c>
      <c r="F2" s="8">
        <f t="shared" si="0"/>
        <v>3.0600000000000002E-2</v>
      </c>
      <c r="G2" s="8">
        <f t="shared" si="0"/>
        <v>0</v>
      </c>
      <c r="H2" s="8">
        <f t="shared" si="0"/>
        <v>0</v>
      </c>
      <c r="I2" s="8">
        <f t="shared" si="0"/>
        <v>0.27600000000000002</v>
      </c>
      <c r="J2" s="8">
        <f t="shared" si="0"/>
        <v>7.8200000000000006E-2</v>
      </c>
      <c r="K2" s="8">
        <f t="shared" si="0"/>
        <v>7.4999999999999997E-2</v>
      </c>
      <c r="L2" s="8">
        <f t="shared" si="0"/>
        <v>1.89E-2</v>
      </c>
      <c r="M2" s="8">
        <f t="shared" si="0"/>
        <v>1.89E-2</v>
      </c>
      <c r="N2" s="8">
        <f t="shared" si="0"/>
        <v>4.1999999999999997E-3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1.4700000000000001E-2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600</v>
      </c>
      <c r="C4" s="9">
        <f>Tabla278[[#This Row],[CANTIDAD]]/10</f>
        <v>60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105</v>
      </c>
      <c r="C5" s="9">
        <f>Tabla278[[#This Row],[CANTIDAD]]/10</f>
        <v>10.5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169</v>
      </c>
      <c r="B6" s="9">
        <v>170</v>
      </c>
      <c r="C6" s="9">
        <f>Tabla278[[#This Row],[CANTIDAD]]/10</f>
        <v>17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125</v>
      </c>
      <c r="C7" s="9">
        <f>Tabla278[[#This Row],[CANTIDAD]]/10</f>
        <v>12.5</v>
      </c>
      <c r="D7" s="10">
        <v>0</v>
      </c>
      <c r="E7" s="10" cm="1">
        <f t="array" ref="E7">IF($A7="",0%,_xlfn.XLOOKUP($A7,Tabla1[[#All],[ID]],Tabla1[[#All],[N]]))</f>
        <v>0</v>
      </c>
      <c r="F7" s="10">
        <v>0</v>
      </c>
      <c r="G7" s="10">
        <v>0</v>
      </c>
      <c r="H7" s="10"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Tabla278[[#This Row],[CANTIDAD]]/10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1"/>
    </row>
    <row r="10" spans="1:23" x14ac:dyDescent="0.25">
      <c r="A10" s="9"/>
      <c r="B10" s="9"/>
      <c r="C10" s="9">
        <f>IF(Tabla278[[#This Row],[CANTIDAD]]="",0%,Tabla278[[#This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IF(Tabla278[[#This Row],[CANTIDAD]]="",0%,Tabla278[[#This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IF(Tabla278[[#This Row],[CANTIDAD]]="",0%,Tabla278[[#This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IF(Tabla278[[#This Row],[CANTIDAD]]="",0%,Tabla278[[#This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IF(Tabla278[[#This Row],[CANTIDAD]]="",0%,Tabla278[[#This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IF(Tabla278[[#This Row],[CANTIDAD]]="",0%,Tabla278[[#This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IF(Tabla278[[#This Row],[CANTIDAD]]="",0%,Tabla278[[#This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IF(Tabla278[[#This Row],[CANTIDAD]]="",0%,Tabla278[[#This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IF(Tabla278[[#This Row],[CANTIDAD]]="",0%,Tabla278[[#This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IF(Tabla278[[#This Row],[CANTIDAD]]="",0%,Tabla278[[#This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IF(Tabla278[[#This Row],[CANTIDAD]]="",0%,Tabla278[[#This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IF(Tabla278[[#This Row],[CANTIDAD]]="",0%,Tabla278[[#This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605" priority="40">
      <formula>LEN(TRIM(D2))=0</formula>
    </cfRule>
  </conditionalFormatting>
  <conditionalFormatting sqref="D2:W2 D4:W21">
    <cfRule type="cellIs" dxfId="604" priority="39" operator="equal">
      <formula>0</formula>
    </cfRule>
  </conditionalFormatting>
  <conditionalFormatting sqref="C4:C21">
    <cfRule type="cellIs" dxfId="603" priority="37" operator="equal">
      <formula>0</formula>
    </cfRule>
    <cfRule type="containsBlanks" dxfId="602" priority="38">
      <formula>LEN(TRIM(C4))=0</formula>
    </cfRule>
  </conditionalFormatting>
  <conditionalFormatting sqref="D1:W1">
    <cfRule type="containsBlanks" dxfId="601" priority="36">
      <formula>LEN(TRIM(D1))=0</formula>
    </cfRule>
  </conditionalFormatting>
  <conditionalFormatting sqref="C1">
    <cfRule type="containsBlanks" dxfId="600" priority="35">
      <formula>LEN(TRIM(C1))=0</formula>
    </cfRule>
  </conditionalFormatting>
  <conditionalFormatting sqref="C2">
    <cfRule type="containsBlanks" dxfId="599" priority="34">
      <formula>LEN(TRIM(C2))=0</formula>
    </cfRule>
  </conditionalFormatting>
  <conditionalFormatting sqref="D3:W3">
    <cfRule type="containsBlanks" dxfId="598" priority="33">
      <formula>LEN(TRIM(D3))=0</formula>
    </cfRule>
  </conditionalFormatting>
  <conditionalFormatting sqref="C3">
    <cfRule type="containsBlanks" dxfId="597" priority="32">
      <formula>LEN(TRIM(C3))=0</formula>
    </cfRule>
  </conditionalFormatting>
  <conditionalFormatting sqref="A13:W21 B10:W12 C1:W9">
    <cfRule type="cellIs" dxfId="596" priority="30" operator="equal">
      <formula>0</formula>
    </cfRule>
    <cfRule type="containsBlanks" dxfId="595" priority="31">
      <formula>LEN(TRIM(A1))=0</formula>
    </cfRule>
  </conditionalFormatting>
  <conditionalFormatting sqref="B9">
    <cfRule type="cellIs" dxfId="594" priority="28" operator="equal">
      <formula>0</formula>
    </cfRule>
    <cfRule type="containsBlanks" dxfId="593" priority="29">
      <formula>LEN(TRIM(B9))=0</formula>
    </cfRule>
  </conditionalFormatting>
  <conditionalFormatting sqref="A1:B1">
    <cfRule type="containsBlanks" dxfId="592" priority="27">
      <formula>LEN(TRIM(A1))=0</formula>
    </cfRule>
  </conditionalFormatting>
  <conditionalFormatting sqref="A1:B1">
    <cfRule type="cellIs" dxfId="591" priority="25" operator="equal">
      <formula>0</formula>
    </cfRule>
    <cfRule type="containsBlanks" dxfId="590" priority="26">
      <formula>LEN(TRIM(A1))=0</formula>
    </cfRule>
  </conditionalFormatting>
  <conditionalFormatting sqref="A11:A12">
    <cfRule type="cellIs" dxfId="589" priority="23" operator="equal">
      <formula>0</formula>
    </cfRule>
    <cfRule type="containsBlanks" dxfId="588" priority="24">
      <formula>LEN(TRIM(A11))=0</formula>
    </cfRule>
  </conditionalFormatting>
  <conditionalFormatting sqref="B8">
    <cfRule type="cellIs" dxfId="587" priority="21" operator="equal">
      <formula>0</formula>
    </cfRule>
    <cfRule type="containsBlanks" dxfId="586" priority="22">
      <formula>LEN(TRIM(B8))=0</formula>
    </cfRule>
  </conditionalFormatting>
  <conditionalFormatting sqref="A7:B7">
    <cfRule type="cellIs" dxfId="585" priority="19" operator="equal">
      <formula>0</formula>
    </cfRule>
    <cfRule type="containsBlanks" dxfId="584" priority="20">
      <formula>LEN(TRIM(A7))=0</formula>
    </cfRule>
  </conditionalFormatting>
  <conditionalFormatting sqref="A2:B2">
    <cfRule type="containsBlanks" dxfId="583" priority="18">
      <formula>LEN(TRIM(A2))=0</formula>
    </cfRule>
  </conditionalFormatting>
  <conditionalFormatting sqref="A3:B3">
    <cfRule type="containsBlanks" dxfId="582" priority="17">
      <formula>LEN(TRIM(A3))=0</formula>
    </cfRule>
  </conditionalFormatting>
  <conditionalFormatting sqref="A2:B6">
    <cfRule type="cellIs" dxfId="581" priority="15" operator="equal">
      <formula>0</formula>
    </cfRule>
    <cfRule type="containsBlanks" dxfId="580" priority="16">
      <formula>LEN(TRIM(A2))=0</formula>
    </cfRule>
  </conditionalFormatting>
  <conditionalFormatting sqref="A8">
    <cfRule type="cellIs" dxfId="579" priority="13" operator="equal">
      <formula>0</formula>
    </cfRule>
    <cfRule type="containsBlanks" dxfId="578" priority="14">
      <formula>LEN(TRIM(A8))=0</formula>
    </cfRule>
  </conditionalFormatting>
  <conditionalFormatting sqref="A9">
    <cfRule type="cellIs" dxfId="577" priority="11" operator="equal">
      <formula>0</formula>
    </cfRule>
    <cfRule type="containsBlanks" dxfId="576" priority="12">
      <formula>LEN(TRIM(A9))=0</formula>
    </cfRule>
  </conditionalFormatting>
  <conditionalFormatting sqref="A10">
    <cfRule type="cellIs" dxfId="575" priority="9" operator="equal">
      <formula>0</formula>
    </cfRule>
    <cfRule type="containsBlanks" dxfId="574" priority="10">
      <formula>LEN(TRIM(A10))=0</formula>
    </cfRule>
  </conditionalFormatting>
  <conditionalFormatting sqref="A4">
    <cfRule type="cellIs" dxfId="573" priority="7" operator="equal">
      <formula>0</formula>
    </cfRule>
    <cfRule type="containsBlanks" dxfId="572" priority="8">
      <formula>LEN(TRIM(A4))=0</formula>
    </cfRule>
  </conditionalFormatting>
  <conditionalFormatting sqref="A5">
    <cfRule type="cellIs" dxfId="571" priority="5" operator="equal">
      <formula>0</formula>
    </cfRule>
    <cfRule type="containsBlanks" dxfId="570" priority="6">
      <formula>LEN(TRIM(A5))=0</formula>
    </cfRule>
  </conditionalFormatting>
  <conditionalFormatting sqref="A6">
    <cfRule type="cellIs" dxfId="569" priority="3" operator="equal">
      <formula>0</formula>
    </cfRule>
    <cfRule type="containsBlanks" dxfId="568" priority="4">
      <formula>LEN(TRIM(A6))=0</formula>
    </cfRule>
  </conditionalFormatting>
  <conditionalFormatting sqref="A7">
    <cfRule type="cellIs" dxfId="567" priority="1" operator="equal">
      <formula>0</formula>
    </cfRule>
    <cfRule type="containsBlanks" dxfId="566" priority="2">
      <formula>LEN(TRIM(A7))=0</formula>
    </cfRule>
  </conditionalFormatting>
  <dataValidations count="1">
    <dataValidation type="list" allowBlank="1" showInputMessage="1" showErrorMessage="1" sqref="B9:B21 A4:A21" xr:uid="{BDD5117F-90A3-457B-90B3-AB0D66CA9CF5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2753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3A767-7BAC-42D5-AC03-C8BAE19FAA0F}">
  <sheetPr codeName="Hoja80">
    <tabColor rgb="FFC00000"/>
  </sheetPr>
  <dimension ref="A1:W25"/>
  <sheetViews>
    <sheetView zoomScale="145" zoomScaleNormal="145" workbookViewId="0">
      <pane xSplit="1" topLeftCell="B1" activePane="topRight" state="frozen"/>
      <selection activeCell="H37" sqref="H37"/>
      <selection pane="topRight" activeCell="H37" sqref="H37"/>
    </sheetView>
  </sheetViews>
  <sheetFormatPr baseColWidth="10" defaultColWidth="9.140625" defaultRowHeight="15" x14ac:dyDescent="0.25"/>
  <cols>
    <col min="1" max="1" width="26.140625" customWidth="1"/>
    <col min="2" max="2" width="17.140625" customWidth="1"/>
    <col min="3" max="3" width="13.28515625" bestFit="1" customWidth="1"/>
    <col min="4" max="4" width="7.28515625" hidden="1" customWidth="1"/>
    <col min="5" max="5" width="7.5703125" bestFit="1" customWidth="1"/>
    <col min="6" max="6" width="8.85546875" hidden="1" customWidth="1"/>
    <col min="7" max="7" width="9.7109375" hidden="1" customWidth="1"/>
    <col min="8" max="8" width="11.85546875" hidden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>
        <v>40425</v>
      </c>
      <c r="B2" s="32" t="s">
        <v>263</v>
      </c>
      <c r="C2" s="7">
        <v>70000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0.11609999999999999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0.29670000000000002</v>
      </c>
      <c r="K2" s="8">
        <f t="shared" si="0"/>
        <v>0.11699999999999999</v>
      </c>
      <c r="L2" s="8">
        <f t="shared" si="0"/>
        <v>2.8799999999999999E-2</v>
      </c>
      <c r="M2" s="8">
        <f t="shared" si="0"/>
        <v>2.8799999999999999E-2</v>
      </c>
      <c r="N2" s="8">
        <f t="shared" si="0"/>
        <v>6.4000000000000003E-3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2.2400000000000003E-2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262</v>
      </c>
      <c r="B4" s="9">
        <v>645</v>
      </c>
      <c r="C4" s="9">
        <f>Tabla279[[#This Row],[CANTIDAD]]/10</f>
        <v>64.5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0.18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0.46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160</v>
      </c>
      <c r="C5" s="9">
        <f>Tabla279[[#This Row],[CANTIDAD]]/10</f>
        <v>16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92</v>
      </c>
      <c r="B6" s="9">
        <v>195</v>
      </c>
      <c r="C6" s="9">
        <f>Tabla279[[#This Row],[CANTIDAD]]/10</f>
        <v>19.5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0.6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Tabla279[[#This Row],[CANTIDAD]]/10</f>
        <v>0</v>
      </c>
      <c r="D7" s="10">
        <v>0</v>
      </c>
      <c r="E7" s="10" cm="1">
        <f t="array" ref="E7">IF($A7="",0%,_xlfn.XLOOKUP($A7,Tabla1[[#All],[ID]],Tabla1[[#All],[N]]))</f>
        <v>0</v>
      </c>
      <c r="F7" s="10">
        <v>0</v>
      </c>
      <c r="G7" s="10">
        <v>0</v>
      </c>
      <c r="H7" s="10"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Tabla279[[#This Row],[CANTIDAD]]/10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1"/>
    </row>
    <row r="10" spans="1:23" x14ac:dyDescent="0.25">
      <c r="A10" s="9"/>
      <c r="B10" s="9"/>
      <c r="C10" s="9">
        <f>IF(Tabla279[[#This Row],[CANTIDAD]]="",0%,Tabla279[[#This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IF(Tabla279[[#This Row],[CANTIDAD]]="",0%,Tabla279[[#This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IF(Tabla279[[#This Row],[CANTIDAD]]="",0%,Tabla279[[#This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IF(Tabla279[[#This Row],[CANTIDAD]]="",0%,Tabla279[[#This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IF(Tabla279[[#This Row],[CANTIDAD]]="",0%,Tabla279[[#This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IF(Tabla279[[#This Row],[CANTIDAD]]="",0%,Tabla279[[#This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IF(Tabla279[[#This Row],[CANTIDAD]]="",0%,Tabla279[[#This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IF(Tabla279[[#This Row],[CANTIDAD]]="",0%,Tabla279[[#This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IF(Tabla279[[#This Row],[CANTIDAD]]="",0%,Tabla279[[#This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IF(Tabla279[[#This Row],[CANTIDAD]]="",0%,Tabla279[[#This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IF(Tabla279[[#This Row],[CANTIDAD]]="",0%,Tabla279[[#This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IF(Tabla279[[#This Row],[CANTIDAD]]="",0%,Tabla279[[#This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565" priority="42">
      <formula>LEN(TRIM(D2))=0</formula>
    </cfRule>
  </conditionalFormatting>
  <conditionalFormatting sqref="D2:W2 D4:W21">
    <cfRule type="cellIs" dxfId="564" priority="41" operator="equal">
      <formula>0</formula>
    </cfRule>
  </conditionalFormatting>
  <conditionalFormatting sqref="C4:C21">
    <cfRule type="cellIs" dxfId="563" priority="39" operator="equal">
      <formula>0</formula>
    </cfRule>
    <cfRule type="containsBlanks" dxfId="562" priority="40">
      <formula>LEN(TRIM(C4))=0</formula>
    </cfRule>
  </conditionalFormatting>
  <conditionalFormatting sqref="D1:W1">
    <cfRule type="containsBlanks" dxfId="561" priority="38">
      <formula>LEN(TRIM(D1))=0</formula>
    </cfRule>
  </conditionalFormatting>
  <conditionalFormatting sqref="C1">
    <cfRule type="containsBlanks" dxfId="560" priority="37">
      <formula>LEN(TRIM(C1))=0</formula>
    </cfRule>
  </conditionalFormatting>
  <conditionalFormatting sqref="C2">
    <cfRule type="containsBlanks" dxfId="559" priority="36">
      <formula>LEN(TRIM(C2))=0</formula>
    </cfRule>
  </conditionalFormatting>
  <conditionalFormatting sqref="D3:W3">
    <cfRule type="containsBlanks" dxfId="558" priority="35">
      <formula>LEN(TRIM(D3))=0</formula>
    </cfRule>
  </conditionalFormatting>
  <conditionalFormatting sqref="C3">
    <cfRule type="containsBlanks" dxfId="557" priority="34">
      <formula>LEN(TRIM(C3))=0</formula>
    </cfRule>
  </conditionalFormatting>
  <conditionalFormatting sqref="A13:W21 B10:W12 C1:W9">
    <cfRule type="cellIs" dxfId="556" priority="32" operator="equal">
      <formula>0</formula>
    </cfRule>
    <cfRule type="containsBlanks" dxfId="555" priority="33">
      <formula>LEN(TRIM(A1))=0</formula>
    </cfRule>
  </conditionalFormatting>
  <conditionalFormatting sqref="B9">
    <cfRule type="cellIs" dxfId="554" priority="30" operator="equal">
      <formula>0</formula>
    </cfRule>
    <cfRule type="containsBlanks" dxfId="553" priority="31">
      <formula>LEN(TRIM(B9))=0</formula>
    </cfRule>
  </conditionalFormatting>
  <conditionalFormatting sqref="A1:B1">
    <cfRule type="containsBlanks" dxfId="552" priority="29">
      <formula>LEN(TRIM(A1))=0</formula>
    </cfRule>
  </conditionalFormatting>
  <conditionalFormatting sqref="A1:B1">
    <cfRule type="cellIs" dxfId="551" priority="27" operator="equal">
      <formula>0</formula>
    </cfRule>
    <cfRule type="containsBlanks" dxfId="550" priority="28">
      <formula>LEN(TRIM(A1))=0</formula>
    </cfRule>
  </conditionalFormatting>
  <conditionalFormatting sqref="A11:A12">
    <cfRule type="cellIs" dxfId="549" priority="25" operator="equal">
      <formula>0</formula>
    </cfRule>
    <cfRule type="containsBlanks" dxfId="548" priority="26">
      <formula>LEN(TRIM(A11))=0</formula>
    </cfRule>
  </conditionalFormatting>
  <conditionalFormatting sqref="B8">
    <cfRule type="cellIs" dxfId="547" priority="23" operator="equal">
      <formula>0</formula>
    </cfRule>
    <cfRule type="containsBlanks" dxfId="546" priority="24">
      <formula>LEN(TRIM(B8))=0</formula>
    </cfRule>
  </conditionalFormatting>
  <conditionalFormatting sqref="A7:B7">
    <cfRule type="cellIs" dxfId="545" priority="21" operator="equal">
      <formula>0</formula>
    </cfRule>
    <cfRule type="containsBlanks" dxfId="544" priority="22">
      <formula>LEN(TRIM(A7))=0</formula>
    </cfRule>
  </conditionalFormatting>
  <conditionalFormatting sqref="A2:B2">
    <cfRule type="containsBlanks" dxfId="543" priority="20">
      <formula>LEN(TRIM(A2))=0</formula>
    </cfRule>
  </conditionalFormatting>
  <conditionalFormatting sqref="A3:B3">
    <cfRule type="containsBlanks" dxfId="542" priority="19">
      <formula>LEN(TRIM(A3))=0</formula>
    </cfRule>
  </conditionalFormatting>
  <conditionalFormatting sqref="A2:B5 B6">
    <cfRule type="cellIs" dxfId="541" priority="17" operator="equal">
      <formula>0</formula>
    </cfRule>
    <cfRule type="containsBlanks" dxfId="540" priority="18">
      <formula>LEN(TRIM(A2))=0</formula>
    </cfRule>
  </conditionalFormatting>
  <conditionalFormatting sqref="A8">
    <cfRule type="cellIs" dxfId="539" priority="15" operator="equal">
      <formula>0</formula>
    </cfRule>
    <cfRule type="containsBlanks" dxfId="538" priority="16">
      <formula>LEN(TRIM(A8))=0</formula>
    </cfRule>
  </conditionalFormatting>
  <conditionalFormatting sqref="A9">
    <cfRule type="cellIs" dxfId="537" priority="13" operator="equal">
      <formula>0</formula>
    </cfRule>
    <cfRule type="containsBlanks" dxfId="536" priority="14">
      <formula>LEN(TRIM(A9))=0</formula>
    </cfRule>
  </conditionalFormatting>
  <conditionalFormatting sqref="A10">
    <cfRule type="cellIs" dxfId="535" priority="11" operator="equal">
      <formula>0</formula>
    </cfRule>
    <cfRule type="containsBlanks" dxfId="534" priority="12">
      <formula>LEN(TRIM(A10))=0</formula>
    </cfRule>
  </conditionalFormatting>
  <conditionalFormatting sqref="A4">
    <cfRule type="cellIs" dxfId="533" priority="9" operator="equal">
      <formula>0</formula>
    </cfRule>
    <cfRule type="containsBlanks" dxfId="532" priority="10">
      <formula>LEN(TRIM(A4))=0</formula>
    </cfRule>
  </conditionalFormatting>
  <conditionalFormatting sqref="A5">
    <cfRule type="cellIs" dxfId="531" priority="7" operator="equal">
      <formula>0</formula>
    </cfRule>
    <cfRule type="containsBlanks" dxfId="530" priority="8">
      <formula>LEN(TRIM(A5))=0</formula>
    </cfRule>
  </conditionalFormatting>
  <conditionalFormatting sqref="A7">
    <cfRule type="cellIs" dxfId="529" priority="5" operator="equal">
      <formula>0</formula>
    </cfRule>
    <cfRule type="containsBlanks" dxfId="528" priority="6">
      <formula>LEN(TRIM(A7))=0</formula>
    </cfRule>
  </conditionalFormatting>
  <conditionalFormatting sqref="A6">
    <cfRule type="cellIs" dxfId="527" priority="3" operator="equal">
      <formula>0</formula>
    </cfRule>
    <cfRule type="containsBlanks" dxfId="526" priority="4">
      <formula>LEN(TRIM(A6))=0</formula>
    </cfRule>
  </conditionalFormatting>
  <conditionalFormatting sqref="A6">
    <cfRule type="cellIs" dxfId="525" priority="1" operator="equal">
      <formula>0</formula>
    </cfRule>
    <cfRule type="containsBlanks" dxfId="524" priority="2">
      <formula>LEN(TRIM(A6))=0</formula>
    </cfRule>
  </conditionalFormatting>
  <dataValidations count="1">
    <dataValidation type="list" allowBlank="1" showInputMessage="1" showErrorMessage="1" sqref="B9:B21 A4:A21" xr:uid="{40563562-23C5-4360-A0F6-8BC7D8F5CA1A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3777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9F86F-D2D6-41B6-B7A2-FA3B8F1DDB0D}">
  <sheetPr codeName="Hoja81">
    <tabColor rgb="FFC00000"/>
  </sheetPr>
  <dimension ref="A1:W25"/>
  <sheetViews>
    <sheetView zoomScale="145" zoomScaleNormal="145" workbookViewId="0">
      <pane xSplit="1" topLeftCell="B1" activePane="topRight" state="frozen"/>
      <selection activeCell="H37" sqref="H37"/>
      <selection pane="topRight" activeCell="H37" sqref="H37"/>
    </sheetView>
  </sheetViews>
  <sheetFormatPr baseColWidth="10" defaultColWidth="9.140625" defaultRowHeight="15" x14ac:dyDescent="0.25"/>
  <cols>
    <col min="1" max="1" width="26.140625" customWidth="1"/>
    <col min="2" max="2" width="17.140625" customWidth="1"/>
    <col min="3" max="3" width="13.28515625" bestFit="1" customWidth="1"/>
    <col min="4" max="4" width="7.28515625" hidden="1" customWidth="1"/>
    <col min="5" max="5" width="7.5703125" bestFit="1" customWidth="1"/>
    <col min="6" max="6" width="8.85546875" hidden="1" customWidth="1"/>
    <col min="7" max="7" width="9.7109375" hidden="1" customWidth="1"/>
    <col min="8" max="8" width="11.85546875" hidden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>
        <v>40425</v>
      </c>
      <c r="B2" s="32" t="s">
        <v>264</v>
      </c>
      <c r="C2" s="7">
        <v>70000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0.19147500000000001</v>
      </c>
      <c r="F2" s="8">
        <f t="shared" si="0"/>
        <v>2.3624999999999997E-2</v>
      </c>
      <c r="G2" s="8">
        <f t="shared" si="0"/>
        <v>0</v>
      </c>
      <c r="H2" s="8">
        <f t="shared" si="0"/>
        <v>0</v>
      </c>
      <c r="I2" s="8">
        <f t="shared" si="0"/>
        <v>7.2450000000000001E-2</v>
      </c>
      <c r="J2" s="8">
        <f t="shared" si="0"/>
        <v>0.24380000000000002</v>
      </c>
      <c r="K2" s="8">
        <f t="shared" si="0"/>
        <v>0.06</v>
      </c>
      <c r="L2" s="8">
        <f t="shared" si="0"/>
        <v>0</v>
      </c>
      <c r="M2" s="8">
        <f t="shared" si="0"/>
        <v>0</v>
      </c>
      <c r="N2" s="8">
        <f t="shared" si="0"/>
        <v>2.6999999999999996E-2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157.5</v>
      </c>
      <c r="C4" s="9">
        <f>Tabla280[[#This Row],[CANTIDAD]]/10</f>
        <v>15.75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123</v>
      </c>
      <c r="B5" s="9">
        <v>112.5</v>
      </c>
      <c r="C5" s="9">
        <f>Tabla280[[#This Row],[CANTIDAD]]/10</f>
        <v>11.25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0.21</v>
      </c>
      <c r="F5" s="10" cm="1">
        <f t="array" ref="F5">IF($A5="",0%,(_xlfn.XLOOKUP($A5,Tabla1[[#All],[ID]],Tabla1[[#All],[N-NH4]])))</f>
        <v>0.21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0.24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142</v>
      </c>
      <c r="B6" s="9">
        <v>70</v>
      </c>
      <c r="C6" s="9">
        <f>Tabla280[[#This Row],[CANTIDAD]]/10</f>
        <v>7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169</v>
      </c>
      <c r="B7" s="9">
        <v>530</v>
      </c>
      <c r="C7" s="9">
        <f>Tabla280[[#This Row],[CANTIDAD]]/10</f>
        <v>53</v>
      </c>
      <c r="D7" s="10">
        <v>0</v>
      </c>
      <c r="E7" s="10" cm="1">
        <f t="array" ref="E7">IF($A7="",0%,_xlfn.XLOOKUP($A7,Tabla1[[#All],[ID]],Tabla1[[#All],[N]]))</f>
        <v>0.18</v>
      </c>
      <c r="F7" s="10">
        <v>0</v>
      </c>
      <c r="G7" s="10">
        <v>0</v>
      </c>
      <c r="H7" s="10"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0.46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92</v>
      </c>
      <c r="B8" s="9">
        <v>100</v>
      </c>
      <c r="C8" s="9">
        <f>Tabla280[[#This Row],[CANTIDAD]]/10</f>
        <v>10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0.6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133</v>
      </c>
      <c r="B9" s="9">
        <v>30</v>
      </c>
      <c r="C9" s="9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1"/>
    </row>
    <row r="10" spans="1:23" x14ac:dyDescent="0.25">
      <c r="A10" s="9"/>
      <c r="B10" s="9"/>
      <c r="C10" s="9">
        <f>IF(Tabla280[[#This Row],[CANTIDAD]]="",0%,Tabla280[[#This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IF(Tabla280[[#This Row],[CANTIDAD]]="",0%,Tabla280[[#This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IF(Tabla280[[#This Row],[CANTIDAD]]="",0%,Tabla280[[#This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IF(Tabla280[[#This Row],[CANTIDAD]]="",0%,Tabla280[[#This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IF(Tabla280[[#This Row],[CANTIDAD]]="",0%,Tabla280[[#This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IF(Tabla280[[#This Row],[CANTIDAD]]="",0%,Tabla280[[#This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IF(Tabla280[[#This Row],[CANTIDAD]]="",0%,Tabla280[[#This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IF(Tabla280[[#This Row],[CANTIDAD]]="",0%,Tabla280[[#This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IF(Tabla280[[#This Row],[CANTIDAD]]="",0%,Tabla280[[#This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IF(Tabla280[[#This Row],[CANTIDAD]]="",0%,Tabla280[[#This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IF(Tabla280[[#This Row],[CANTIDAD]]="",0%,Tabla280[[#This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IF(Tabla280[[#This Row],[CANTIDAD]]="",0%,Tabla280[[#This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523" priority="58">
      <formula>LEN(TRIM(D2))=0</formula>
    </cfRule>
  </conditionalFormatting>
  <conditionalFormatting sqref="D2:W2 D4:W21">
    <cfRule type="cellIs" dxfId="522" priority="57" operator="equal">
      <formula>0</formula>
    </cfRule>
  </conditionalFormatting>
  <conditionalFormatting sqref="C4:C21">
    <cfRule type="cellIs" dxfId="521" priority="55" operator="equal">
      <formula>0</formula>
    </cfRule>
    <cfRule type="containsBlanks" dxfId="520" priority="56">
      <formula>LEN(TRIM(C4))=0</formula>
    </cfRule>
  </conditionalFormatting>
  <conditionalFormatting sqref="D1:W1">
    <cfRule type="containsBlanks" dxfId="519" priority="54">
      <formula>LEN(TRIM(D1))=0</formula>
    </cfRule>
  </conditionalFormatting>
  <conditionalFormatting sqref="C1">
    <cfRule type="containsBlanks" dxfId="518" priority="53">
      <formula>LEN(TRIM(C1))=0</formula>
    </cfRule>
  </conditionalFormatting>
  <conditionalFormatting sqref="C2">
    <cfRule type="containsBlanks" dxfId="517" priority="52">
      <formula>LEN(TRIM(C2))=0</formula>
    </cfRule>
  </conditionalFormatting>
  <conditionalFormatting sqref="D3:W3">
    <cfRule type="containsBlanks" dxfId="516" priority="51">
      <formula>LEN(TRIM(D3))=0</formula>
    </cfRule>
  </conditionalFormatting>
  <conditionalFormatting sqref="C3">
    <cfRule type="containsBlanks" dxfId="515" priority="50">
      <formula>LEN(TRIM(C3))=0</formula>
    </cfRule>
  </conditionalFormatting>
  <conditionalFormatting sqref="A13:W21 B10:W12 C1:W9">
    <cfRule type="cellIs" dxfId="514" priority="48" operator="equal">
      <formula>0</formula>
    </cfRule>
    <cfRule type="containsBlanks" dxfId="513" priority="49">
      <formula>LEN(TRIM(A1))=0</formula>
    </cfRule>
  </conditionalFormatting>
  <conditionalFormatting sqref="B9">
    <cfRule type="cellIs" dxfId="512" priority="46" operator="equal">
      <formula>0</formula>
    </cfRule>
    <cfRule type="containsBlanks" dxfId="511" priority="47">
      <formula>LEN(TRIM(B9))=0</formula>
    </cfRule>
  </conditionalFormatting>
  <conditionalFormatting sqref="A1:B1">
    <cfRule type="containsBlanks" dxfId="510" priority="45">
      <formula>LEN(TRIM(A1))=0</formula>
    </cfRule>
  </conditionalFormatting>
  <conditionalFormatting sqref="A1:B1">
    <cfRule type="cellIs" dxfId="509" priority="43" operator="equal">
      <formula>0</formula>
    </cfRule>
    <cfRule type="containsBlanks" dxfId="508" priority="44">
      <formula>LEN(TRIM(A1))=0</formula>
    </cfRule>
  </conditionalFormatting>
  <conditionalFormatting sqref="A11:A12">
    <cfRule type="cellIs" dxfId="507" priority="41" operator="equal">
      <formula>0</formula>
    </cfRule>
    <cfRule type="containsBlanks" dxfId="506" priority="42">
      <formula>LEN(TRIM(A11))=0</formula>
    </cfRule>
  </conditionalFormatting>
  <conditionalFormatting sqref="B8">
    <cfRule type="cellIs" dxfId="505" priority="39" operator="equal">
      <formula>0</formula>
    </cfRule>
    <cfRule type="containsBlanks" dxfId="504" priority="40">
      <formula>LEN(TRIM(B8))=0</formula>
    </cfRule>
  </conditionalFormatting>
  <conditionalFormatting sqref="A7:B7">
    <cfRule type="cellIs" dxfId="503" priority="37" operator="equal">
      <formula>0</formula>
    </cfRule>
    <cfRule type="containsBlanks" dxfId="502" priority="38">
      <formula>LEN(TRIM(A7))=0</formula>
    </cfRule>
  </conditionalFormatting>
  <conditionalFormatting sqref="A2:B2">
    <cfRule type="containsBlanks" dxfId="501" priority="36">
      <formula>LEN(TRIM(A2))=0</formula>
    </cfRule>
  </conditionalFormatting>
  <conditionalFormatting sqref="A3:B3">
    <cfRule type="containsBlanks" dxfId="500" priority="35">
      <formula>LEN(TRIM(A3))=0</formula>
    </cfRule>
  </conditionalFormatting>
  <conditionalFormatting sqref="B6 A2:B5">
    <cfRule type="cellIs" dxfId="499" priority="33" operator="equal">
      <formula>0</formula>
    </cfRule>
    <cfRule type="containsBlanks" dxfId="498" priority="34">
      <formula>LEN(TRIM(A2))=0</formula>
    </cfRule>
  </conditionalFormatting>
  <conditionalFormatting sqref="A6">
    <cfRule type="cellIs" dxfId="497" priority="17" operator="equal">
      <formula>0</formula>
    </cfRule>
    <cfRule type="containsBlanks" dxfId="496" priority="18">
      <formula>LEN(TRIM(A6))=0</formula>
    </cfRule>
  </conditionalFormatting>
  <conditionalFormatting sqref="A8">
    <cfRule type="cellIs" dxfId="495" priority="31" operator="equal">
      <formula>0</formula>
    </cfRule>
    <cfRule type="containsBlanks" dxfId="494" priority="32">
      <formula>LEN(TRIM(A8))=0</formula>
    </cfRule>
  </conditionalFormatting>
  <conditionalFormatting sqref="A9">
    <cfRule type="cellIs" dxfId="493" priority="29" operator="equal">
      <formula>0</formula>
    </cfRule>
    <cfRule type="containsBlanks" dxfId="492" priority="30">
      <formula>LEN(TRIM(A9))=0</formula>
    </cfRule>
  </conditionalFormatting>
  <conditionalFormatting sqref="A10">
    <cfRule type="cellIs" dxfId="491" priority="27" operator="equal">
      <formula>0</formula>
    </cfRule>
    <cfRule type="containsBlanks" dxfId="490" priority="28">
      <formula>LEN(TRIM(A10))=0</formula>
    </cfRule>
  </conditionalFormatting>
  <conditionalFormatting sqref="A4">
    <cfRule type="cellIs" dxfId="489" priority="25" operator="equal">
      <formula>0</formula>
    </cfRule>
    <cfRule type="containsBlanks" dxfId="488" priority="26">
      <formula>LEN(TRIM(A4))=0</formula>
    </cfRule>
  </conditionalFormatting>
  <conditionalFormatting sqref="A5">
    <cfRule type="cellIs" dxfId="487" priority="23" operator="equal">
      <formula>0</formula>
    </cfRule>
    <cfRule type="containsBlanks" dxfId="486" priority="24">
      <formula>LEN(TRIM(A5))=0</formula>
    </cfRule>
  </conditionalFormatting>
  <conditionalFormatting sqref="A6">
    <cfRule type="cellIs" dxfId="485" priority="19" operator="equal">
      <formula>0</formula>
    </cfRule>
    <cfRule type="containsBlanks" dxfId="484" priority="20">
      <formula>LEN(TRIM(A6))=0</formula>
    </cfRule>
  </conditionalFormatting>
  <conditionalFormatting sqref="A7">
    <cfRule type="cellIs" dxfId="483" priority="21" operator="equal">
      <formula>0</formula>
    </cfRule>
    <cfRule type="containsBlanks" dxfId="482" priority="22">
      <formula>LEN(TRIM(A7))=0</formula>
    </cfRule>
  </conditionalFormatting>
  <conditionalFormatting sqref="A6">
    <cfRule type="cellIs" dxfId="481" priority="15" operator="equal">
      <formula>0</formula>
    </cfRule>
    <cfRule type="containsBlanks" dxfId="480" priority="16">
      <formula>LEN(TRIM(A6))=0</formula>
    </cfRule>
  </conditionalFormatting>
  <conditionalFormatting sqref="A5">
    <cfRule type="cellIs" dxfId="479" priority="1" operator="equal">
      <formula>0</formula>
    </cfRule>
    <cfRule type="containsBlanks" dxfId="478" priority="2">
      <formula>LEN(TRIM(A5))=0</formula>
    </cfRule>
  </conditionalFormatting>
  <conditionalFormatting sqref="A7">
    <cfRule type="cellIs" dxfId="477" priority="13" operator="equal">
      <formula>0</formula>
    </cfRule>
    <cfRule type="containsBlanks" dxfId="476" priority="14">
      <formula>LEN(TRIM(A7))=0</formula>
    </cfRule>
  </conditionalFormatting>
  <conditionalFormatting sqref="A8">
    <cfRule type="cellIs" dxfId="475" priority="11" operator="equal">
      <formula>0</formula>
    </cfRule>
    <cfRule type="containsBlanks" dxfId="474" priority="12">
      <formula>LEN(TRIM(A8))=0</formula>
    </cfRule>
  </conditionalFormatting>
  <conditionalFormatting sqref="A9">
    <cfRule type="cellIs" dxfId="473" priority="9" operator="equal">
      <formula>0</formula>
    </cfRule>
    <cfRule type="containsBlanks" dxfId="472" priority="10">
      <formula>LEN(TRIM(A9))=0</formula>
    </cfRule>
  </conditionalFormatting>
  <conditionalFormatting sqref="A4">
    <cfRule type="cellIs" dxfId="471" priority="7" operator="equal">
      <formula>0</formula>
    </cfRule>
    <cfRule type="containsBlanks" dxfId="470" priority="8">
      <formula>LEN(TRIM(A4))=0</formula>
    </cfRule>
  </conditionalFormatting>
  <conditionalFormatting sqref="A5">
    <cfRule type="cellIs" dxfId="469" priority="3" operator="equal">
      <formula>0</formula>
    </cfRule>
    <cfRule type="containsBlanks" dxfId="468" priority="4">
      <formula>LEN(TRIM(A5))=0</formula>
    </cfRule>
  </conditionalFormatting>
  <conditionalFormatting sqref="A6">
    <cfRule type="cellIs" dxfId="467" priority="5" operator="equal">
      <formula>0</formula>
    </cfRule>
    <cfRule type="containsBlanks" dxfId="466" priority="6">
      <formula>LEN(TRIM(A6))=0</formula>
    </cfRule>
  </conditionalFormatting>
  <dataValidations count="1">
    <dataValidation type="list" allowBlank="1" showInputMessage="1" showErrorMessage="1" sqref="B9:B21 A4:A21" xr:uid="{95F32AC5-E3B6-4F00-B572-CAB1AC964045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0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4E4E9-A075-430B-8F5B-D7B3E3B32491}">
  <sheetPr codeName="Hoja82">
    <tabColor rgb="FFC00000"/>
  </sheetPr>
  <dimension ref="A1:W25"/>
  <sheetViews>
    <sheetView zoomScale="145" zoomScaleNormal="145" workbookViewId="0">
      <pane xSplit="1" topLeftCell="B1" activePane="topRight" state="frozen"/>
      <selection activeCell="A4" sqref="A4"/>
      <selection pane="topRight" activeCell="A4" sqref="A4"/>
    </sheetView>
  </sheetViews>
  <sheetFormatPr baseColWidth="10" defaultColWidth="9.140625" defaultRowHeight="15" x14ac:dyDescent="0.25"/>
  <cols>
    <col min="1" max="1" width="26.140625" customWidth="1"/>
    <col min="2" max="2" width="17.140625" customWidth="1"/>
    <col min="3" max="3" width="13.28515625" bestFit="1" customWidth="1"/>
    <col min="4" max="4" width="7.28515625" hidden="1" customWidth="1"/>
    <col min="5" max="5" width="7.5703125" bestFit="1" customWidth="1"/>
    <col min="6" max="6" width="8.85546875" hidden="1" customWidth="1"/>
    <col min="7" max="7" width="9.7109375" hidden="1" customWidth="1"/>
    <col min="8" max="8" width="11.85546875" hidden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>
        <v>62100425</v>
      </c>
      <c r="B2" s="32" t="s">
        <v>80</v>
      </c>
      <c r="C2" s="7">
        <v>70000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1.44E-2</v>
      </c>
      <c r="L2" s="8">
        <f t="shared" si="0"/>
        <v>0.19120000000000001</v>
      </c>
      <c r="M2" s="8">
        <f t="shared" si="0"/>
        <v>3.6499999999999998E-2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0.34139999999999998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Tabla281[[#This Row],[CANTIDAD]]/10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350</v>
      </c>
      <c r="C5" s="9">
        <f>Tabla281[[#This Row],[CANTIDAD]]/10</f>
        <v>35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138</v>
      </c>
      <c r="B6" s="9">
        <v>600</v>
      </c>
      <c r="C6" s="9">
        <f>Tabla281[[#This Row],[CANTIDAD]]/10</f>
        <v>60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Tabla281[[#This Row],[CANTIDAD]]/10</f>
        <v>0</v>
      </c>
      <c r="D7" s="10">
        <v>0</v>
      </c>
      <c r="E7" s="10" cm="1">
        <f t="array" ref="E7">IF($A7="",0%,_xlfn.XLOOKUP($A7,Tabla1[[#All],[ID]],Tabla1[[#All],[N]]))</f>
        <v>0</v>
      </c>
      <c r="F7" s="10">
        <v>0</v>
      </c>
      <c r="G7" s="10">
        <v>0</v>
      </c>
      <c r="H7" s="10"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Tabla281[[#This Row],[CANTIDAD]]/10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Tabla281[[#This Row],[CANTIDAD]]/10</f>
        <v>0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1"/>
    </row>
    <row r="10" spans="1:23" x14ac:dyDescent="0.25">
      <c r="A10" s="9"/>
      <c r="B10" s="9"/>
      <c r="C10" s="9">
        <f>IF(Tabla281[[#This Row],[CANTIDAD]]="",0%,Tabla281[[#This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IF(Tabla281[[#This Row],[CANTIDAD]]="",0%,Tabla281[[#This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IF(Tabla281[[#This Row],[CANTIDAD]]="",0%,Tabla281[[#This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IF(Tabla281[[#This Row],[CANTIDAD]]="",0%,Tabla281[[#This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IF(Tabla281[[#This Row],[CANTIDAD]]="",0%,Tabla281[[#This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IF(Tabla281[[#This Row],[CANTIDAD]]="",0%,Tabla281[[#This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IF(Tabla281[[#This Row],[CANTIDAD]]="",0%,Tabla281[[#This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IF(Tabla281[[#This Row],[CANTIDAD]]="",0%,Tabla281[[#This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IF(Tabla281[[#This Row],[CANTIDAD]]="",0%,Tabla281[[#This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IF(Tabla281[[#This Row],[CANTIDAD]]="",0%,Tabla281[[#This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IF(Tabla281[[#This Row],[CANTIDAD]]="",0%,Tabla281[[#This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IF(Tabla281[[#This Row],[CANTIDAD]]="",0%,Tabla281[[#This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465" priority="60">
      <formula>LEN(TRIM(D2))=0</formula>
    </cfRule>
  </conditionalFormatting>
  <conditionalFormatting sqref="D2:W2 D4:W21">
    <cfRule type="cellIs" dxfId="464" priority="59" operator="equal">
      <formula>0</formula>
    </cfRule>
  </conditionalFormatting>
  <conditionalFormatting sqref="C4:C21">
    <cfRule type="cellIs" dxfId="463" priority="57" operator="equal">
      <formula>0</formula>
    </cfRule>
    <cfRule type="containsBlanks" dxfId="462" priority="58">
      <formula>LEN(TRIM(C4))=0</formula>
    </cfRule>
  </conditionalFormatting>
  <conditionalFormatting sqref="D1:W1">
    <cfRule type="containsBlanks" dxfId="461" priority="56">
      <formula>LEN(TRIM(D1))=0</formula>
    </cfRule>
  </conditionalFormatting>
  <conditionalFormatting sqref="C1">
    <cfRule type="containsBlanks" dxfId="460" priority="55">
      <formula>LEN(TRIM(C1))=0</formula>
    </cfRule>
  </conditionalFormatting>
  <conditionalFormatting sqref="C2">
    <cfRule type="containsBlanks" dxfId="459" priority="54">
      <formula>LEN(TRIM(C2))=0</formula>
    </cfRule>
  </conditionalFormatting>
  <conditionalFormatting sqref="D3:W3">
    <cfRule type="containsBlanks" dxfId="458" priority="53">
      <formula>LEN(TRIM(D3))=0</formula>
    </cfRule>
  </conditionalFormatting>
  <conditionalFormatting sqref="C3">
    <cfRule type="containsBlanks" dxfId="457" priority="52">
      <formula>LEN(TRIM(C3))=0</formula>
    </cfRule>
  </conditionalFormatting>
  <conditionalFormatting sqref="A13:W21 B11:W12 C1:W10">
    <cfRule type="cellIs" dxfId="456" priority="50" operator="equal">
      <formula>0</formula>
    </cfRule>
    <cfRule type="containsBlanks" dxfId="455" priority="51">
      <formula>LEN(TRIM(A1))=0</formula>
    </cfRule>
  </conditionalFormatting>
  <conditionalFormatting sqref="A1:B1">
    <cfRule type="containsBlanks" dxfId="454" priority="49">
      <formula>LEN(TRIM(A1))=0</formula>
    </cfRule>
  </conditionalFormatting>
  <conditionalFormatting sqref="A1:B1">
    <cfRule type="cellIs" dxfId="453" priority="47" operator="equal">
      <formula>0</formula>
    </cfRule>
    <cfRule type="containsBlanks" dxfId="452" priority="48">
      <formula>LEN(TRIM(A1))=0</formula>
    </cfRule>
  </conditionalFormatting>
  <conditionalFormatting sqref="A11:A12">
    <cfRule type="cellIs" dxfId="451" priority="45" operator="equal">
      <formula>0</formula>
    </cfRule>
    <cfRule type="containsBlanks" dxfId="450" priority="46">
      <formula>LEN(TRIM(A11))=0</formula>
    </cfRule>
  </conditionalFormatting>
  <conditionalFormatting sqref="B10">
    <cfRule type="cellIs" dxfId="449" priority="43" operator="equal">
      <formula>0</formula>
    </cfRule>
    <cfRule type="containsBlanks" dxfId="448" priority="44">
      <formula>LEN(TRIM(B10))=0</formula>
    </cfRule>
  </conditionalFormatting>
  <conditionalFormatting sqref="B9">
    <cfRule type="cellIs" dxfId="447" priority="41" operator="equal">
      <formula>0</formula>
    </cfRule>
    <cfRule type="containsBlanks" dxfId="446" priority="42">
      <formula>LEN(TRIM(B9))=0</formula>
    </cfRule>
  </conditionalFormatting>
  <conditionalFormatting sqref="B8">
    <cfRule type="cellIs" dxfId="445" priority="39" operator="equal">
      <formula>0</formula>
    </cfRule>
    <cfRule type="containsBlanks" dxfId="444" priority="40">
      <formula>LEN(TRIM(B8))=0</formula>
    </cfRule>
  </conditionalFormatting>
  <conditionalFormatting sqref="A7:B7">
    <cfRule type="cellIs" dxfId="443" priority="37" operator="equal">
      <formula>0</formula>
    </cfRule>
    <cfRule type="containsBlanks" dxfId="442" priority="38">
      <formula>LEN(TRIM(A7))=0</formula>
    </cfRule>
  </conditionalFormatting>
  <conditionalFormatting sqref="A2:B2">
    <cfRule type="containsBlanks" dxfId="441" priority="36">
      <formula>LEN(TRIM(A2))=0</formula>
    </cfRule>
  </conditionalFormatting>
  <conditionalFormatting sqref="A3:B3">
    <cfRule type="containsBlanks" dxfId="440" priority="35">
      <formula>LEN(TRIM(A3))=0</formula>
    </cfRule>
  </conditionalFormatting>
  <conditionalFormatting sqref="B6 A2:B5">
    <cfRule type="cellIs" dxfId="439" priority="33" operator="equal">
      <formula>0</formula>
    </cfRule>
    <cfRule type="containsBlanks" dxfId="438" priority="34">
      <formula>LEN(TRIM(A2))=0</formula>
    </cfRule>
  </conditionalFormatting>
  <conditionalFormatting sqref="A6">
    <cfRule type="cellIs" dxfId="437" priority="17" operator="equal">
      <formula>0</formula>
    </cfRule>
    <cfRule type="containsBlanks" dxfId="436" priority="18">
      <formula>LEN(TRIM(A6))=0</formula>
    </cfRule>
  </conditionalFormatting>
  <conditionalFormatting sqref="A8">
    <cfRule type="cellIs" dxfId="435" priority="31" operator="equal">
      <formula>0</formula>
    </cfRule>
    <cfRule type="containsBlanks" dxfId="434" priority="32">
      <formula>LEN(TRIM(A8))=0</formula>
    </cfRule>
  </conditionalFormatting>
  <conditionalFormatting sqref="A9">
    <cfRule type="cellIs" dxfId="433" priority="29" operator="equal">
      <formula>0</formula>
    </cfRule>
    <cfRule type="containsBlanks" dxfId="432" priority="30">
      <formula>LEN(TRIM(A9))=0</formula>
    </cfRule>
  </conditionalFormatting>
  <conditionalFormatting sqref="A10">
    <cfRule type="cellIs" dxfId="431" priority="27" operator="equal">
      <formula>0</formula>
    </cfRule>
    <cfRule type="containsBlanks" dxfId="430" priority="28">
      <formula>LEN(TRIM(A10))=0</formula>
    </cfRule>
  </conditionalFormatting>
  <conditionalFormatting sqref="A4">
    <cfRule type="cellIs" dxfId="429" priority="25" operator="equal">
      <formula>0</formula>
    </cfRule>
    <cfRule type="containsBlanks" dxfId="428" priority="26">
      <formula>LEN(TRIM(A4))=0</formula>
    </cfRule>
  </conditionalFormatting>
  <conditionalFormatting sqref="A5">
    <cfRule type="cellIs" dxfId="427" priority="23" operator="equal">
      <formula>0</formula>
    </cfRule>
    <cfRule type="containsBlanks" dxfId="426" priority="24">
      <formula>LEN(TRIM(A5))=0</formula>
    </cfRule>
  </conditionalFormatting>
  <conditionalFormatting sqref="A6">
    <cfRule type="cellIs" dxfId="425" priority="19" operator="equal">
      <formula>0</formula>
    </cfRule>
    <cfRule type="containsBlanks" dxfId="424" priority="20">
      <formula>LEN(TRIM(A6))=0</formula>
    </cfRule>
  </conditionalFormatting>
  <conditionalFormatting sqref="A7">
    <cfRule type="cellIs" dxfId="423" priority="21" operator="equal">
      <formula>0</formula>
    </cfRule>
    <cfRule type="containsBlanks" dxfId="422" priority="22">
      <formula>LEN(TRIM(A7))=0</formula>
    </cfRule>
  </conditionalFormatting>
  <conditionalFormatting sqref="A6">
    <cfRule type="cellIs" dxfId="421" priority="15" operator="equal">
      <formula>0</formula>
    </cfRule>
    <cfRule type="containsBlanks" dxfId="420" priority="16">
      <formula>LEN(TRIM(A6))=0</formula>
    </cfRule>
  </conditionalFormatting>
  <conditionalFormatting sqref="A5">
    <cfRule type="cellIs" dxfId="419" priority="1" operator="equal">
      <formula>0</formula>
    </cfRule>
    <cfRule type="containsBlanks" dxfId="418" priority="2">
      <formula>LEN(TRIM(A5))=0</formula>
    </cfRule>
  </conditionalFormatting>
  <conditionalFormatting sqref="A7">
    <cfRule type="cellIs" dxfId="417" priority="13" operator="equal">
      <formula>0</formula>
    </cfRule>
    <cfRule type="containsBlanks" dxfId="416" priority="14">
      <formula>LEN(TRIM(A7))=0</formula>
    </cfRule>
  </conditionalFormatting>
  <conditionalFormatting sqref="A8">
    <cfRule type="cellIs" dxfId="415" priority="11" operator="equal">
      <formula>0</formula>
    </cfRule>
    <cfRule type="containsBlanks" dxfId="414" priority="12">
      <formula>LEN(TRIM(A8))=0</formula>
    </cfRule>
  </conditionalFormatting>
  <conditionalFormatting sqref="A9">
    <cfRule type="cellIs" dxfId="413" priority="9" operator="equal">
      <formula>0</formula>
    </cfRule>
    <cfRule type="containsBlanks" dxfId="412" priority="10">
      <formula>LEN(TRIM(A9))=0</formula>
    </cfRule>
  </conditionalFormatting>
  <conditionalFormatting sqref="A4">
    <cfRule type="cellIs" dxfId="411" priority="7" operator="equal">
      <formula>0</formula>
    </cfRule>
    <cfRule type="containsBlanks" dxfId="410" priority="8">
      <formula>LEN(TRIM(A4))=0</formula>
    </cfRule>
  </conditionalFormatting>
  <conditionalFormatting sqref="A5">
    <cfRule type="cellIs" dxfId="409" priority="3" operator="equal">
      <formula>0</formula>
    </cfRule>
    <cfRule type="containsBlanks" dxfId="408" priority="4">
      <formula>LEN(TRIM(A5))=0</formula>
    </cfRule>
  </conditionalFormatting>
  <conditionalFormatting sqref="A6">
    <cfRule type="cellIs" dxfId="407" priority="5" operator="equal">
      <formula>0</formula>
    </cfRule>
    <cfRule type="containsBlanks" dxfId="406" priority="6">
      <formula>LEN(TRIM(A6))=0</formula>
    </cfRule>
  </conditionalFormatting>
  <dataValidations count="1">
    <dataValidation type="list" allowBlank="1" showInputMessage="1" showErrorMessage="1" sqref="A4:A21 B9:B21" xr:uid="{0DD02781-EE39-48C7-AB6D-E38B3FFB3E9F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2449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F7E7E-2FF0-42C2-B331-4C44456E1F79}">
  <sheetPr codeName="Hoja83">
    <tabColor rgb="FFC00000"/>
  </sheetPr>
  <dimension ref="A1:W25"/>
  <sheetViews>
    <sheetView zoomScale="145" zoomScaleNormal="145" workbookViewId="0">
      <pane xSplit="1" topLeftCell="B1" activePane="topRight" state="frozen"/>
      <selection activeCell="A4" sqref="A4"/>
      <selection pane="topRight" activeCell="A4" sqref="A4"/>
    </sheetView>
  </sheetViews>
  <sheetFormatPr baseColWidth="10" defaultColWidth="9.140625" defaultRowHeight="15" x14ac:dyDescent="0.25"/>
  <cols>
    <col min="1" max="1" width="26.140625" customWidth="1"/>
    <col min="2" max="2" width="17.140625" customWidth="1"/>
    <col min="3" max="3" width="13.28515625" bestFit="1" customWidth="1"/>
    <col min="4" max="4" width="7.28515625" hidden="1" customWidth="1"/>
    <col min="5" max="5" width="7.5703125" bestFit="1" customWidth="1"/>
    <col min="6" max="6" width="8.85546875" hidden="1" customWidth="1"/>
    <col min="7" max="7" width="9.7109375" hidden="1" customWidth="1"/>
    <col min="8" max="8" width="11.85546875" hidden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>
        <v>491100425</v>
      </c>
      <c r="B2" s="32" t="s">
        <v>277</v>
      </c>
      <c r="C2" s="7">
        <v>70000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6.0000000000000001E-3</v>
      </c>
      <c r="L2" s="8">
        <f t="shared" si="0"/>
        <v>0.27949999999999997</v>
      </c>
      <c r="M2" s="8">
        <f t="shared" si="0"/>
        <v>5.8499999999999996E-2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0.18184999999999998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Tabla282[[#This Row],[CANTIDAD]]/10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600</v>
      </c>
      <c r="C5" s="9">
        <f>Tabla282[[#This Row],[CANTIDAD]]/10</f>
        <v>60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138</v>
      </c>
      <c r="B6" s="9">
        <v>250</v>
      </c>
      <c r="C6" s="9">
        <f>Tabla282[[#This Row],[CANTIDAD]]/10</f>
        <v>25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100</v>
      </c>
      <c r="C7" s="9">
        <f>Tabla282[[#This Row],[CANTIDAD]]/10</f>
        <v>10</v>
      </c>
      <c r="D7" s="10">
        <v>0</v>
      </c>
      <c r="E7" s="10" cm="1">
        <f t="array" ref="E7">IF($A7="",0%,_xlfn.XLOOKUP($A7,Tabla1[[#All],[ID]],Tabla1[[#All],[N]]))</f>
        <v>0</v>
      </c>
      <c r="F7" s="10">
        <v>0</v>
      </c>
      <c r="G7" s="10">
        <v>0</v>
      </c>
      <c r="H7" s="10"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Tabla282[[#This Row],[CANTIDAD]]/10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Tabla282[[#This Row],[CANTIDAD]]/10</f>
        <v>0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1"/>
    </row>
    <row r="10" spans="1:23" x14ac:dyDescent="0.25">
      <c r="A10" s="9"/>
      <c r="B10" s="9"/>
      <c r="C10" s="9">
        <f>IF(Tabla282[[#This Row],[CANTIDAD]]="",0%,Tabla282[[#This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IF(Tabla282[[#This Row],[CANTIDAD]]="",0%,Tabla282[[#This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IF(Tabla282[[#This Row],[CANTIDAD]]="",0%,Tabla282[[#This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IF(Tabla282[[#This Row],[CANTIDAD]]="",0%,Tabla282[[#This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IF(Tabla282[[#This Row],[CANTIDAD]]="",0%,Tabla282[[#This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IF(Tabla282[[#This Row],[CANTIDAD]]="",0%,Tabla282[[#This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IF(Tabla282[[#This Row],[CANTIDAD]]="",0%,Tabla282[[#This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IF(Tabla282[[#This Row],[CANTIDAD]]="",0%,Tabla282[[#This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IF(Tabla282[[#This Row],[CANTIDAD]]="",0%,Tabla282[[#This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IF(Tabla282[[#This Row],[CANTIDAD]]="",0%,Tabla282[[#This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IF(Tabla282[[#This Row],[CANTIDAD]]="",0%,Tabla282[[#This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IF(Tabla282[[#This Row],[CANTIDAD]]="",0%,Tabla282[[#This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405" priority="60">
      <formula>LEN(TRIM(D2))=0</formula>
    </cfRule>
  </conditionalFormatting>
  <conditionalFormatting sqref="D2:W2 D4:W21">
    <cfRule type="cellIs" dxfId="404" priority="59" operator="equal">
      <formula>0</formula>
    </cfRule>
  </conditionalFormatting>
  <conditionalFormatting sqref="C4:C21">
    <cfRule type="cellIs" dxfId="403" priority="57" operator="equal">
      <formula>0</formula>
    </cfRule>
    <cfRule type="containsBlanks" dxfId="402" priority="58">
      <formula>LEN(TRIM(C4))=0</formula>
    </cfRule>
  </conditionalFormatting>
  <conditionalFormatting sqref="D1:W1">
    <cfRule type="containsBlanks" dxfId="401" priority="56">
      <formula>LEN(TRIM(D1))=0</formula>
    </cfRule>
  </conditionalFormatting>
  <conditionalFormatting sqref="C1">
    <cfRule type="containsBlanks" dxfId="400" priority="55">
      <formula>LEN(TRIM(C1))=0</formula>
    </cfRule>
  </conditionalFormatting>
  <conditionalFormatting sqref="C2">
    <cfRule type="containsBlanks" dxfId="399" priority="54">
      <formula>LEN(TRIM(C2))=0</formula>
    </cfRule>
  </conditionalFormatting>
  <conditionalFormatting sqref="D3:W3">
    <cfRule type="containsBlanks" dxfId="398" priority="53">
      <formula>LEN(TRIM(D3))=0</formula>
    </cfRule>
  </conditionalFormatting>
  <conditionalFormatting sqref="C3">
    <cfRule type="containsBlanks" dxfId="397" priority="52">
      <formula>LEN(TRIM(C3))=0</formula>
    </cfRule>
  </conditionalFormatting>
  <conditionalFormatting sqref="A13:W21 B11:W12 C1:W10">
    <cfRule type="cellIs" dxfId="396" priority="50" operator="equal">
      <formula>0</formula>
    </cfRule>
    <cfRule type="containsBlanks" dxfId="395" priority="51">
      <formula>LEN(TRIM(A1))=0</formula>
    </cfRule>
  </conditionalFormatting>
  <conditionalFormatting sqref="A1:B1">
    <cfRule type="containsBlanks" dxfId="394" priority="49">
      <formula>LEN(TRIM(A1))=0</formula>
    </cfRule>
  </conditionalFormatting>
  <conditionalFormatting sqref="A1:B1">
    <cfRule type="cellIs" dxfId="393" priority="47" operator="equal">
      <formula>0</formula>
    </cfRule>
    <cfRule type="containsBlanks" dxfId="392" priority="48">
      <formula>LEN(TRIM(A1))=0</formula>
    </cfRule>
  </conditionalFormatting>
  <conditionalFormatting sqref="A11:A12">
    <cfRule type="cellIs" dxfId="391" priority="45" operator="equal">
      <formula>0</formula>
    </cfRule>
    <cfRule type="containsBlanks" dxfId="390" priority="46">
      <formula>LEN(TRIM(A11))=0</formula>
    </cfRule>
  </conditionalFormatting>
  <conditionalFormatting sqref="B10">
    <cfRule type="cellIs" dxfId="389" priority="43" operator="equal">
      <formula>0</formula>
    </cfRule>
    <cfRule type="containsBlanks" dxfId="388" priority="44">
      <formula>LEN(TRIM(B10))=0</formula>
    </cfRule>
  </conditionalFormatting>
  <conditionalFormatting sqref="B9">
    <cfRule type="cellIs" dxfId="387" priority="41" operator="equal">
      <formula>0</formula>
    </cfRule>
    <cfRule type="containsBlanks" dxfId="386" priority="42">
      <formula>LEN(TRIM(B9))=0</formula>
    </cfRule>
  </conditionalFormatting>
  <conditionalFormatting sqref="B8">
    <cfRule type="cellIs" dxfId="385" priority="39" operator="equal">
      <formula>0</formula>
    </cfRule>
    <cfRule type="containsBlanks" dxfId="384" priority="40">
      <formula>LEN(TRIM(B8))=0</formula>
    </cfRule>
  </conditionalFormatting>
  <conditionalFormatting sqref="A7:B7">
    <cfRule type="cellIs" dxfId="383" priority="37" operator="equal">
      <formula>0</formula>
    </cfRule>
    <cfRule type="containsBlanks" dxfId="382" priority="38">
      <formula>LEN(TRIM(A7))=0</formula>
    </cfRule>
  </conditionalFormatting>
  <conditionalFormatting sqref="A2:B2">
    <cfRule type="containsBlanks" dxfId="381" priority="36">
      <formula>LEN(TRIM(A2))=0</formula>
    </cfRule>
  </conditionalFormatting>
  <conditionalFormatting sqref="A3:B3">
    <cfRule type="containsBlanks" dxfId="380" priority="35">
      <formula>LEN(TRIM(A3))=0</formula>
    </cfRule>
  </conditionalFormatting>
  <conditionalFormatting sqref="B6 A2:B5">
    <cfRule type="cellIs" dxfId="379" priority="33" operator="equal">
      <formula>0</formula>
    </cfRule>
    <cfRule type="containsBlanks" dxfId="378" priority="34">
      <formula>LEN(TRIM(A2))=0</formula>
    </cfRule>
  </conditionalFormatting>
  <conditionalFormatting sqref="A6">
    <cfRule type="cellIs" dxfId="377" priority="17" operator="equal">
      <formula>0</formula>
    </cfRule>
    <cfRule type="containsBlanks" dxfId="376" priority="18">
      <formula>LEN(TRIM(A6))=0</formula>
    </cfRule>
  </conditionalFormatting>
  <conditionalFormatting sqref="A8">
    <cfRule type="cellIs" dxfId="375" priority="31" operator="equal">
      <formula>0</formula>
    </cfRule>
    <cfRule type="containsBlanks" dxfId="374" priority="32">
      <formula>LEN(TRIM(A8))=0</formula>
    </cfRule>
  </conditionalFormatting>
  <conditionalFormatting sqref="A9">
    <cfRule type="cellIs" dxfId="373" priority="29" operator="equal">
      <formula>0</formula>
    </cfRule>
    <cfRule type="containsBlanks" dxfId="372" priority="30">
      <formula>LEN(TRIM(A9))=0</formula>
    </cfRule>
  </conditionalFormatting>
  <conditionalFormatting sqref="A10">
    <cfRule type="cellIs" dxfId="371" priority="27" operator="equal">
      <formula>0</formula>
    </cfRule>
    <cfRule type="containsBlanks" dxfId="370" priority="28">
      <formula>LEN(TRIM(A10))=0</formula>
    </cfRule>
  </conditionalFormatting>
  <conditionalFormatting sqref="A4">
    <cfRule type="cellIs" dxfId="369" priority="25" operator="equal">
      <formula>0</formula>
    </cfRule>
    <cfRule type="containsBlanks" dxfId="368" priority="26">
      <formula>LEN(TRIM(A4))=0</formula>
    </cfRule>
  </conditionalFormatting>
  <conditionalFormatting sqref="A5">
    <cfRule type="cellIs" dxfId="367" priority="23" operator="equal">
      <formula>0</formula>
    </cfRule>
    <cfRule type="containsBlanks" dxfId="366" priority="24">
      <formula>LEN(TRIM(A5))=0</formula>
    </cfRule>
  </conditionalFormatting>
  <conditionalFormatting sqref="A6">
    <cfRule type="cellIs" dxfId="365" priority="19" operator="equal">
      <formula>0</formula>
    </cfRule>
    <cfRule type="containsBlanks" dxfId="364" priority="20">
      <formula>LEN(TRIM(A6))=0</formula>
    </cfRule>
  </conditionalFormatting>
  <conditionalFormatting sqref="A7">
    <cfRule type="cellIs" dxfId="363" priority="21" operator="equal">
      <formula>0</formula>
    </cfRule>
    <cfRule type="containsBlanks" dxfId="362" priority="22">
      <formula>LEN(TRIM(A7))=0</formula>
    </cfRule>
  </conditionalFormatting>
  <conditionalFormatting sqref="A6">
    <cfRule type="cellIs" dxfId="361" priority="15" operator="equal">
      <formula>0</formula>
    </cfRule>
    <cfRule type="containsBlanks" dxfId="360" priority="16">
      <formula>LEN(TRIM(A6))=0</formula>
    </cfRule>
  </conditionalFormatting>
  <conditionalFormatting sqref="A5">
    <cfRule type="cellIs" dxfId="359" priority="1" operator="equal">
      <formula>0</formula>
    </cfRule>
    <cfRule type="containsBlanks" dxfId="358" priority="2">
      <formula>LEN(TRIM(A5))=0</formula>
    </cfRule>
  </conditionalFormatting>
  <conditionalFormatting sqref="A7">
    <cfRule type="cellIs" dxfId="357" priority="13" operator="equal">
      <formula>0</formula>
    </cfRule>
    <cfRule type="containsBlanks" dxfId="356" priority="14">
      <formula>LEN(TRIM(A7))=0</formula>
    </cfRule>
  </conditionalFormatting>
  <conditionalFormatting sqref="A8">
    <cfRule type="cellIs" dxfId="355" priority="11" operator="equal">
      <formula>0</formula>
    </cfRule>
    <cfRule type="containsBlanks" dxfId="354" priority="12">
      <formula>LEN(TRIM(A8))=0</formula>
    </cfRule>
  </conditionalFormatting>
  <conditionalFormatting sqref="A9">
    <cfRule type="cellIs" dxfId="353" priority="9" operator="equal">
      <formula>0</formula>
    </cfRule>
    <cfRule type="containsBlanks" dxfId="352" priority="10">
      <formula>LEN(TRIM(A9))=0</formula>
    </cfRule>
  </conditionalFormatting>
  <conditionalFormatting sqref="A4">
    <cfRule type="cellIs" dxfId="351" priority="7" operator="equal">
      <formula>0</formula>
    </cfRule>
    <cfRule type="containsBlanks" dxfId="350" priority="8">
      <formula>LEN(TRIM(A4))=0</formula>
    </cfRule>
  </conditionalFormatting>
  <conditionalFormatting sqref="A5">
    <cfRule type="cellIs" dxfId="349" priority="3" operator="equal">
      <formula>0</formula>
    </cfRule>
    <cfRule type="containsBlanks" dxfId="348" priority="4">
      <formula>LEN(TRIM(A5))=0</formula>
    </cfRule>
  </conditionalFormatting>
  <conditionalFormatting sqref="A6">
    <cfRule type="cellIs" dxfId="347" priority="5" operator="equal">
      <formula>0</formula>
    </cfRule>
    <cfRule type="containsBlanks" dxfId="346" priority="6">
      <formula>LEN(TRIM(A6))=0</formula>
    </cfRule>
  </conditionalFormatting>
  <dataValidations count="1">
    <dataValidation type="list" allowBlank="1" showInputMessage="1" showErrorMessage="1" sqref="A4:A21 B9:B21" xr:uid="{55316F10-905A-487F-B7FE-FC38BE28A260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3473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4960A-72FF-4EE7-B471-7D80F7D7C54A}">
  <sheetPr codeName="Hoja84">
    <tabColor rgb="FFC00000"/>
  </sheetPr>
  <dimension ref="A1:W25"/>
  <sheetViews>
    <sheetView zoomScale="145" zoomScaleNormal="145" workbookViewId="0">
      <pane xSplit="1" topLeftCell="B1" activePane="topRight" state="frozen"/>
      <selection activeCell="A4" sqref="A4"/>
      <selection pane="topRight" activeCell="A4" sqref="A4"/>
    </sheetView>
  </sheetViews>
  <sheetFormatPr baseColWidth="10" defaultColWidth="9.140625" defaultRowHeight="15" x14ac:dyDescent="0.25"/>
  <cols>
    <col min="1" max="1" width="26.140625" customWidth="1"/>
    <col min="2" max="2" width="17.140625" customWidth="1"/>
    <col min="3" max="3" width="13.28515625" bestFit="1" customWidth="1"/>
    <col min="4" max="4" width="7.28515625" hidden="1" customWidth="1"/>
    <col min="5" max="5" width="7.5703125" bestFit="1" customWidth="1"/>
    <col min="6" max="6" width="8.85546875" hidden="1" customWidth="1"/>
    <col min="7" max="7" width="9.7109375" hidden="1" customWidth="1"/>
    <col min="8" max="8" width="11.85546875" hidden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>
        <v>83100425</v>
      </c>
      <c r="B2" s="32" t="s">
        <v>94</v>
      </c>
      <c r="C2" s="7">
        <v>26000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0.14429999999999998</v>
      </c>
      <c r="F2" s="8">
        <f t="shared" si="0"/>
        <v>3.85E-2</v>
      </c>
      <c r="G2" s="8">
        <f t="shared" si="0"/>
        <v>0</v>
      </c>
      <c r="H2" s="8">
        <f t="shared" si="0"/>
        <v>0</v>
      </c>
      <c r="I2" s="8">
        <f t="shared" si="0"/>
        <v>0.10580000000000001</v>
      </c>
      <c r="J2" s="8">
        <f t="shared" si="0"/>
        <v>0.182</v>
      </c>
      <c r="K2" s="8">
        <f t="shared" si="0"/>
        <v>0.16800000000000001</v>
      </c>
      <c r="L2" s="8">
        <f t="shared" si="0"/>
        <v>2.52E-2</v>
      </c>
      <c r="M2" s="8">
        <f t="shared" si="0"/>
        <v>2.52E-2</v>
      </c>
      <c r="N2" s="8">
        <f t="shared" si="0"/>
        <v>5.6000000000000008E-3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1.9600000000000003E-2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230</v>
      </c>
      <c r="C4" s="9">
        <f>Tabla283[[#This Row],[CANTIDAD]]/10</f>
        <v>23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140</v>
      </c>
      <c r="C5" s="9">
        <f>Tabla283[[#This Row],[CANTIDAD]]/10</f>
        <v>14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278</v>
      </c>
      <c r="B6" s="9">
        <v>350</v>
      </c>
      <c r="C6" s="9">
        <f>Tabla283[[#This Row],[CANTIDAD]]/10</f>
        <v>35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0.11</v>
      </c>
      <c r="F6" s="10" cm="1">
        <f t="array" ref="F6">IF($A6="",0%,(_xlfn.XLOOKUP($A6,Tabla1[[#All],[ID]],Tabla1[[#All],[N-NH4]])))</f>
        <v>0.11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0.52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280</v>
      </c>
      <c r="C7" s="9">
        <f>Tabla283[[#This Row],[CANTIDAD]]/10</f>
        <v>28</v>
      </c>
      <c r="D7" s="10">
        <v>0</v>
      </c>
      <c r="E7" s="10" cm="1">
        <f t="array" ref="E7">IF($A7="",0%,_xlfn.XLOOKUP($A7,Tabla1[[#All],[ID]],Tabla1[[#All],[N]]))</f>
        <v>0</v>
      </c>
      <c r="F7" s="10">
        <v>0</v>
      </c>
      <c r="G7" s="10">
        <v>0</v>
      </c>
      <c r="H7" s="10"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Tabla283[[#This Row],[CANTIDAD]]/10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Tabla283[[#This Row],[CANTIDAD]]/10</f>
        <v>0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1"/>
    </row>
    <row r="10" spans="1:23" x14ac:dyDescent="0.25">
      <c r="A10" s="9"/>
      <c r="B10" s="9"/>
      <c r="C10" s="9">
        <f>IF(Tabla283[[#This Row],[CANTIDAD]]="",0%,Tabla283[[#This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IF(Tabla283[[#This Row],[CANTIDAD]]="",0%,Tabla283[[#This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IF(Tabla283[[#This Row],[CANTIDAD]]="",0%,Tabla283[[#This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IF(Tabla283[[#This Row],[CANTIDAD]]="",0%,Tabla283[[#This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IF(Tabla283[[#This Row],[CANTIDAD]]="",0%,Tabla283[[#This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IF(Tabla283[[#This Row],[CANTIDAD]]="",0%,Tabla283[[#This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IF(Tabla283[[#This Row],[CANTIDAD]]="",0%,Tabla283[[#This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IF(Tabla283[[#This Row],[CANTIDAD]]="",0%,Tabla283[[#This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IF(Tabla283[[#This Row],[CANTIDAD]]="",0%,Tabla283[[#This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IF(Tabla283[[#This Row],[CANTIDAD]]="",0%,Tabla283[[#This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IF(Tabla283[[#This Row],[CANTIDAD]]="",0%,Tabla283[[#This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IF(Tabla283[[#This Row],[CANTIDAD]]="",0%,Tabla283[[#This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345" priority="60">
      <formula>LEN(TRIM(D2))=0</formula>
    </cfRule>
  </conditionalFormatting>
  <conditionalFormatting sqref="D2:W2 D4:W21">
    <cfRule type="cellIs" dxfId="344" priority="59" operator="equal">
      <formula>0</formula>
    </cfRule>
  </conditionalFormatting>
  <conditionalFormatting sqref="C4:C21">
    <cfRule type="cellIs" dxfId="343" priority="57" operator="equal">
      <formula>0</formula>
    </cfRule>
    <cfRule type="containsBlanks" dxfId="342" priority="58">
      <formula>LEN(TRIM(C4))=0</formula>
    </cfRule>
  </conditionalFormatting>
  <conditionalFormatting sqref="D1:W1">
    <cfRule type="containsBlanks" dxfId="341" priority="56">
      <formula>LEN(TRIM(D1))=0</formula>
    </cfRule>
  </conditionalFormatting>
  <conditionalFormatting sqref="C1">
    <cfRule type="containsBlanks" dxfId="340" priority="55">
      <formula>LEN(TRIM(C1))=0</formula>
    </cfRule>
  </conditionalFormatting>
  <conditionalFormatting sqref="C2">
    <cfRule type="containsBlanks" dxfId="339" priority="54">
      <formula>LEN(TRIM(C2))=0</formula>
    </cfRule>
  </conditionalFormatting>
  <conditionalFormatting sqref="D3:W3">
    <cfRule type="containsBlanks" dxfId="338" priority="53">
      <formula>LEN(TRIM(D3))=0</formula>
    </cfRule>
  </conditionalFormatting>
  <conditionalFormatting sqref="C3">
    <cfRule type="containsBlanks" dxfId="337" priority="52">
      <formula>LEN(TRIM(C3))=0</formula>
    </cfRule>
  </conditionalFormatting>
  <conditionalFormatting sqref="A13:W21 B11:W12 C1:W10">
    <cfRule type="cellIs" dxfId="336" priority="50" operator="equal">
      <formula>0</formula>
    </cfRule>
    <cfRule type="containsBlanks" dxfId="335" priority="51">
      <formula>LEN(TRIM(A1))=0</formula>
    </cfRule>
  </conditionalFormatting>
  <conditionalFormatting sqref="A1:B1">
    <cfRule type="containsBlanks" dxfId="334" priority="49">
      <formula>LEN(TRIM(A1))=0</formula>
    </cfRule>
  </conditionalFormatting>
  <conditionalFormatting sqref="A1:B1">
    <cfRule type="cellIs" dxfId="333" priority="47" operator="equal">
      <formula>0</formula>
    </cfRule>
    <cfRule type="containsBlanks" dxfId="332" priority="48">
      <formula>LEN(TRIM(A1))=0</formula>
    </cfRule>
  </conditionalFormatting>
  <conditionalFormatting sqref="A11:A12">
    <cfRule type="cellIs" dxfId="331" priority="45" operator="equal">
      <formula>0</formula>
    </cfRule>
    <cfRule type="containsBlanks" dxfId="330" priority="46">
      <formula>LEN(TRIM(A11))=0</formula>
    </cfRule>
  </conditionalFormatting>
  <conditionalFormatting sqref="B10">
    <cfRule type="cellIs" dxfId="329" priority="43" operator="equal">
      <formula>0</formula>
    </cfRule>
    <cfRule type="containsBlanks" dxfId="328" priority="44">
      <formula>LEN(TRIM(B10))=0</formula>
    </cfRule>
  </conditionalFormatting>
  <conditionalFormatting sqref="B9">
    <cfRule type="cellIs" dxfId="327" priority="41" operator="equal">
      <formula>0</formula>
    </cfRule>
    <cfRule type="containsBlanks" dxfId="326" priority="42">
      <formula>LEN(TRIM(B9))=0</formula>
    </cfRule>
  </conditionalFormatting>
  <conditionalFormatting sqref="B8">
    <cfRule type="cellIs" dxfId="325" priority="39" operator="equal">
      <formula>0</formula>
    </cfRule>
    <cfRule type="containsBlanks" dxfId="324" priority="40">
      <formula>LEN(TRIM(B8))=0</formula>
    </cfRule>
  </conditionalFormatting>
  <conditionalFormatting sqref="A7:B7">
    <cfRule type="cellIs" dxfId="323" priority="37" operator="equal">
      <formula>0</formula>
    </cfRule>
    <cfRule type="containsBlanks" dxfId="322" priority="38">
      <formula>LEN(TRIM(A7))=0</formula>
    </cfRule>
  </conditionalFormatting>
  <conditionalFormatting sqref="A2:B2">
    <cfRule type="containsBlanks" dxfId="321" priority="36">
      <formula>LEN(TRIM(A2))=0</formula>
    </cfRule>
  </conditionalFormatting>
  <conditionalFormatting sqref="A3:B3">
    <cfRule type="containsBlanks" dxfId="320" priority="35">
      <formula>LEN(TRIM(A3))=0</formula>
    </cfRule>
  </conditionalFormatting>
  <conditionalFormatting sqref="B6 A2:B5">
    <cfRule type="cellIs" dxfId="319" priority="33" operator="equal">
      <formula>0</formula>
    </cfRule>
    <cfRule type="containsBlanks" dxfId="318" priority="34">
      <formula>LEN(TRIM(A2))=0</formula>
    </cfRule>
  </conditionalFormatting>
  <conditionalFormatting sqref="A6">
    <cfRule type="cellIs" dxfId="317" priority="17" operator="equal">
      <formula>0</formula>
    </cfRule>
    <cfRule type="containsBlanks" dxfId="316" priority="18">
      <formula>LEN(TRIM(A6))=0</formula>
    </cfRule>
  </conditionalFormatting>
  <conditionalFormatting sqref="A8">
    <cfRule type="cellIs" dxfId="315" priority="31" operator="equal">
      <formula>0</formula>
    </cfRule>
    <cfRule type="containsBlanks" dxfId="314" priority="32">
      <formula>LEN(TRIM(A8))=0</formula>
    </cfRule>
  </conditionalFormatting>
  <conditionalFormatting sqref="A9">
    <cfRule type="cellIs" dxfId="313" priority="29" operator="equal">
      <formula>0</formula>
    </cfRule>
    <cfRule type="containsBlanks" dxfId="312" priority="30">
      <formula>LEN(TRIM(A9))=0</formula>
    </cfRule>
  </conditionalFormatting>
  <conditionalFormatting sqref="A10">
    <cfRule type="cellIs" dxfId="311" priority="27" operator="equal">
      <formula>0</formula>
    </cfRule>
    <cfRule type="containsBlanks" dxfId="310" priority="28">
      <formula>LEN(TRIM(A10))=0</formula>
    </cfRule>
  </conditionalFormatting>
  <conditionalFormatting sqref="A4">
    <cfRule type="cellIs" dxfId="309" priority="25" operator="equal">
      <formula>0</formula>
    </cfRule>
    <cfRule type="containsBlanks" dxfId="308" priority="26">
      <formula>LEN(TRIM(A4))=0</formula>
    </cfRule>
  </conditionalFormatting>
  <conditionalFormatting sqref="A5">
    <cfRule type="cellIs" dxfId="307" priority="23" operator="equal">
      <formula>0</formula>
    </cfRule>
    <cfRule type="containsBlanks" dxfId="306" priority="24">
      <formula>LEN(TRIM(A5))=0</formula>
    </cfRule>
  </conditionalFormatting>
  <conditionalFormatting sqref="A6">
    <cfRule type="cellIs" dxfId="305" priority="19" operator="equal">
      <formula>0</formula>
    </cfRule>
    <cfRule type="containsBlanks" dxfId="304" priority="20">
      <formula>LEN(TRIM(A6))=0</formula>
    </cfRule>
  </conditionalFormatting>
  <conditionalFormatting sqref="A7">
    <cfRule type="cellIs" dxfId="303" priority="21" operator="equal">
      <formula>0</formula>
    </cfRule>
    <cfRule type="containsBlanks" dxfId="302" priority="22">
      <formula>LEN(TRIM(A7))=0</formula>
    </cfRule>
  </conditionalFormatting>
  <conditionalFormatting sqref="A6">
    <cfRule type="cellIs" dxfId="301" priority="15" operator="equal">
      <formula>0</formula>
    </cfRule>
    <cfRule type="containsBlanks" dxfId="300" priority="16">
      <formula>LEN(TRIM(A6))=0</formula>
    </cfRule>
  </conditionalFormatting>
  <conditionalFormatting sqref="A5">
    <cfRule type="cellIs" dxfId="299" priority="1" operator="equal">
      <formula>0</formula>
    </cfRule>
    <cfRule type="containsBlanks" dxfId="298" priority="2">
      <formula>LEN(TRIM(A5))=0</formula>
    </cfRule>
  </conditionalFormatting>
  <conditionalFormatting sqref="A7">
    <cfRule type="cellIs" dxfId="297" priority="13" operator="equal">
      <formula>0</formula>
    </cfRule>
    <cfRule type="containsBlanks" dxfId="296" priority="14">
      <formula>LEN(TRIM(A7))=0</formula>
    </cfRule>
  </conditionalFormatting>
  <conditionalFormatting sqref="A8">
    <cfRule type="cellIs" dxfId="295" priority="11" operator="equal">
      <formula>0</formula>
    </cfRule>
    <cfRule type="containsBlanks" dxfId="294" priority="12">
      <formula>LEN(TRIM(A8))=0</formula>
    </cfRule>
  </conditionalFormatting>
  <conditionalFormatting sqref="A9">
    <cfRule type="cellIs" dxfId="293" priority="9" operator="equal">
      <formula>0</formula>
    </cfRule>
    <cfRule type="containsBlanks" dxfId="292" priority="10">
      <formula>LEN(TRIM(A9))=0</formula>
    </cfRule>
  </conditionalFormatting>
  <conditionalFormatting sqref="A4">
    <cfRule type="cellIs" dxfId="291" priority="7" operator="equal">
      <formula>0</formula>
    </cfRule>
    <cfRule type="containsBlanks" dxfId="290" priority="8">
      <formula>LEN(TRIM(A4))=0</formula>
    </cfRule>
  </conditionalFormatting>
  <conditionalFormatting sqref="A5">
    <cfRule type="cellIs" dxfId="289" priority="3" operator="equal">
      <formula>0</formula>
    </cfRule>
    <cfRule type="containsBlanks" dxfId="288" priority="4">
      <formula>LEN(TRIM(A5))=0</formula>
    </cfRule>
  </conditionalFormatting>
  <conditionalFormatting sqref="A6">
    <cfRule type="cellIs" dxfId="287" priority="5" operator="equal">
      <formula>0</formula>
    </cfRule>
    <cfRule type="containsBlanks" dxfId="286" priority="6">
      <formula>LEN(TRIM(A6))=0</formula>
    </cfRule>
  </conditionalFormatting>
  <dataValidations count="1">
    <dataValidation type="list" allowBlank="1" showInputMessage="1" showErrorMessage="1" sqref="A4:A21 B9:B21" xr:uid="{4330C5FE-EDF7-41E6-99A1-8B65B5E23CB4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4497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ACF1F-717C-42F0-9D50-210F20E1B73F}">
  <sheetPr codeName="Hoja85">
    <tabColor rgb="FFC00000"/>
  </sheetPr>
  <dimension ref="A1:W25"/>
  <sheetViews>
    <sheetView zoomScale="145" zoomScaleNormal="145" workbookViewId="0">
      <pane xSplit="1" topLeftCell="B1" activePane="topRight" state="frozen"/>
      <selection activeCell="A4" sqref="A4"/>
      <selection pane="topRight" activeCell="A4" sqref="A4"/>
    </sheetView>
  </sheetViews>
  <sheetFormatPr baseColWidth="10" defaultColWidth="9.140625" defaultRowHeight="15" x14ac:dyDescent="0.25"/>
  <cols>
    <col min="1" max="1" width="26.140625" customWidth="1"/>
    <col min="2" max="2" width="17.140625" customWidth="1"/>
    <col min="3" max="3" width="13.28515625" bestFit="1" customWidth="1"/>
    <col min="4" max="4" width="7.28515625" hidden="1" customWidth="1"/>
    <col min="5" max="5" width="7.5703125" bestFit="1" customWidth="1"/>
    <col min="6" max="6" width="8.85546875" hidden="1" customWidth="1"/>
    <col min="7" max="7" width="9.7109375" hidden="1" customWidth="1"/>
    <col min="8" max="8" width="11.85546875" hidden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>
        <v>437100425</v>
      </c>
      <c r="B2" s="32" t="s">
        <v>279</v>
      </c>
      <c r="C2" s="7">
        <v>10000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0.28000000000000003</v>
      </c>
      <c r="K2" s="8">
        <f t="shared" si="0"/>
        <v>0</v>
      </c>
      <c r="L2" s="8">
        <f t="shared" si="0"/>
        <v>0</v>
      </c>
      <c r="M2" s="8">
        <f t="shared" si="0"/>
        <v>0</v>
      </c>
      <c r="N2" s="8">
        <f t="shared" si="0"/>
        <v>0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118</v>
      </c>
      <c r="B4" s="9">
        <v>1000</v>
      </c>
      <c r="C4" s="9">
        <f>Tabla284[[#This Row],[CANTIDAD]]/10</f>
        <v>100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0.28000000000000003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/>
      <c r="B5" s="9"/>
      <c r="C5" s="9">
        <f>Tabla284[[#This Row],[CANTIDAD]]/10</f>
        <v>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/>
      <c r="B6" s="9"/>
      <c r="C6" s="9">
        <f>Tabla284[[#This Row],[CANTIDAD]]/10</f>
        <v>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Tabla284[[#This Row],[CANTIDAD]]/10</f>
        <v>0</v>
      </c>
      <c r="D7" s="10">
        <v>0</v>
      </c>
      <c r="E7" s="10" cm="1">
        <f t="array" ref="E7">IF($A7="",0%,_xlfn.XLOOKUP($A7,Tabla1[[#All],[ID]],Tabla1[[#All],[N]]))</f>
        <v>0</v>
      </c>
      <c r="F7" s="10">
        <v>0</v>
      </c>
      <c r="G7" s="10">
        <v>0</v>
      </c>
      <c r="H7" s="10"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Tabla284[[#This Row],[CANTIDAD]]/10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Tabla284[[#This Row],[CANTIDAD]]/10</f>
        <v>0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1"/>
    </row>
    <row r="10" spans="1:23" x14ac:dyDescent="0.25">
      <c r="A10" s="9"/>
      <c r="B10" s="9"/>
      <c r="C10" s="9">
        <f>IF(Tabla284[[#This Row],[CANTIDAD]]="",0%,Tabla284[[#This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IF(Tabla284[[#This Row],[CANTIDAD]]="",0%,Tabla284[[#This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IF(Tabla284[[#This Row],[CANTIDAD]]="",0%,Tabla284[[#This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IF(Tabla284[[#This Row],[CANTIDAD]]="",0%,Tabla284[[#This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IF(Tabla284[[#This Row],[CANTIDAD]]="",0%,Tabla284[[#This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IF(Tabla284[[#This Row],[CANTIDAD]]="",0%,Tabla284[[#This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IF(Tabla284[[#This Row],[CANTIDAD]]="",0%,Tabla284[[#This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IF(Tabla284[[#This Row],[CANTIDAD]]="",0%,Tabla284[[#This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IF(Tabla284[[#This Row],[CANTIDAD]]="",0%,Tabla284[[#This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IF(Tabla284[[#This Row],[CANTIDAD]]="",0%,Tabla284[[#This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IF(Tabla284[[#This Row],[CANTIDAD]]="",0%,Tabla284[[#This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IF(Tabla284[[#This Row],[CANTIDAD]]="",0%,Tabla284[[#This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85" priority="60">
      <formula>LEN(TRIM(D2))=0</formula>
    </cfRule>
  </conditionalFormatting>
  <conditionalFormatting sqref="D2:W2 D4:W21">
    <cfRule type="cellIs" dxfId="284" priority="59" operator="equal">
      <formula>0</formula>
    </cfRule>
  </conditionalFormatting>
  <conditionalFormatting sqref="C4:C21">
    <cfRule type="cellIs" dxfId="283" priority="57" operator="equal">
      <formula>0</formula>
    </cfRule>
    <cfRule type="containsBlanks" dxfId="282" priority="58">
      <formula>LEN(TRIM(C4))=0</formula>
    </cfRule>
  </conditionalFormatting>
  <conditionalFormatting sqref="D1:W1">
    <cfRule type="containsBlanks" dxfId="281" priority="56">
      <formula>LEN(TRIM(D1))=0</formula>
    </cfRule>
  </conditionalFormatting>
  <conditionalFormatting sqref="C1">
    <cfRule type="containsBlanks" dxfId="280" priority="55">
      <formula>LEN(TRIM(C1))=0</formula>
    </cfRule>
  </conditionalFormatting>
  <conditionalFormatting sqref="C2">
    <cfRule type="containsBlanks" dxfId="279" priority="54">
      <formula>LEN(TRIM(C2))=0</formula>
    </cfRule>
  </conditionalFormatting>
  <conditionalFormatting sqref="D3:W3">
    <cfRule type="containsBlanks" dxfId="278" priority="53">
      <formula>LEN(TRIM(D3))=0</formula>
    </cfRule>
  </conditionalFormatting>
  <conditionalFormatting sqref="C3">
    <cfRule type="containsBlanks" dxfId="277" priority="52">
      <formula>LEN(TRIM(C3))=0</formula>
    </cfRule>
  </conditionalFormatting>
  <conditionalFormatting sqref="A13:W21 B11:W12 C1:W10">
    <cfRule type="cellIs" dxfId="276" priority="50" operator="equal">
      <formula>0</formula>
    </cfRule>
    <cfRule type="containsBlanks" dxfId="275" priority="51">
      <formula>LEN(TRIM(A1))=0</formula>
    </cfRule>
  </conditionalFormatting>
  <conditionalFormatting sqref="A1:B1">
    <cfRule type="containsBlanks" dxfId="274" priority="49">
      <formula>LEN(TRIM(A1))=0</formula>
    </cfRule>
  </conditionalFormatting>
  <conditionalFormatting sqref="A1:B1">
    <cfRule type="cellIs" dxfId="273" priority="47" operator="equal">
      <formula>0</formula>
    </cfRule>
    <cfRule type="containsBlanks" dxfId="272" priority="48">
      <formula>LEN(TRIM(A1))=0</formula>
    </cfRule>
  </conditionalFormatting>
  <conditionalFormatting sqref="A11:A12">
    <cfRule type="cellIs" dxfId="271" priority="45" operator="equal">
      <formula>0</formula>
    </cfRule>
    <cfRule type="containsBlanks" dxfId="270" priority="46">
      <formula>LEN(TRIM(A11))=0</formula>
    </cfRule>
  </conditionalFormatting>
  <conditionalFormatting sqref="B10">
    <cfRule type="cellIs" dxfId="269" priority="43" operator="equal">
      <formula>0</formula>
    </cfRule>
    <cfRule type="containsBlanks" dxfId="268" priority="44">
      <formula>LEN(TRIM(B10))=0</formula>
    </cfRule>
  </conditionalFormatting>
  <conditionalFormatting sqref="B9">
    <cfRule type="cellIs" dxfId="267" priority="41" operator="equal">
      <formula>0</formula>
    </cfRule>
    <cfRule type="containsBlanks" dxfId="266" priority="42">
      <formula>LEN(TRIM(B9))=0</formula>
    </cfRule>
  </conditionalFormatting>
  <conditionalFormatting sqref="B8">
    <cfRule type="cellIs" dxfId="265" priority="39" operator="equal">
      <formula>0</formula>
    </cfRule>
    <cfRule type="containsBlanks" dxfId="264" priority="40">
      <formula>LEN(TRIM(B8))=0</formula>
    </cfRule>
  </conditionalFormatting>
  <conditionalFormatting sqref="A7:B7">
    <cfRule type="cellIs" dxfId="263" priority="37" operator="equal">
      <formula>0</formula>
    </cfRule>
    <cfRule type="containsBlanks" dxfId="262" priority="38">
      <formula>LEN(TRIM(A7))=0</formula>
    </cfRule>
  </conditionalFormatting>
  <conditionalFormatting sqref="A2:B2">
    <cfRule type="containsBlanks" dxfId="261" priority="36">
      <formula>LEN(TRIM(A2))=0</formula>
    </cfRule>
  </conditionalFormatting>
  <conditionalFormatting sqref="A3:B3">
    <cfRule type="containsBlanks" dxfId="260" priority="35">
      <formula>LEN(TRIM(A3))=0</formula>
    </cfRule>
  </conditionalFormatting>
  <conditionalFormatting sqref="B6 A2:B5">
    <cfRule type="cellIs" dxfId="259" priority="33" operator="equal">
      <formula>0</formula>
    </cfRule>
    <cfRule type="containsBlanks" dxfId="258" priority="34">
      <formula>LEN(TRIM(A2))=0</formula>
    </cfRule>
  </conditionalFormatting>
  <conditionalFormatting sqref="A6">
    <cfRule type="cellIs" dxfId="257" priority="17" operator="equal">
      <formula>0</formula>
    </cfRule>
    <cfRule type="containsBlanks" dxfId="256" priority="18">
      <formula>LEN(TRIM(A6))=0</formula>
    </cfRule>
  </conditionalFormatting>
  <conditionalFormatting sqref="A8">
    <cfRule type="cellIs" dxfId="255" priority="31" operator="equal">
      <formula>0</formula>
    </cfRule>
    <cfRule type="containsBlanks" dxfId="254" priority="32">
      <formula>LEN(TRIM(A8))=0</formula>
    </cfRule>
  </conditionalFormatting>
  <conditionalFormatting sqref="A9">
    <cfRule type="cellIs" dxfId="253" priority="29" operator="equal">
      <formula>0</formula>
    </cfRule>
    <cfRule type="containsBlanks" dxfId="252" priority="30">
      <formula>LEN(TRIM(A9))=0</formula>
    </cfRule>
  </conditionalFormatting>
  <conditionalFormatting sqref="A10">
    <cfRule type="cellIs" dxfId="251" priority="27" operator="equal">
      <formula>0</formula>
    </cfRule>
    <cfRule type="containsBlanks" dxfId="250" priority="28">
      <formula>LEN(TRIM(A10))=0</formula>
    </cfRule>
  </conditionalFormatting>
  <conditionalFormatting sqref="A4">
    <cfRule type="cellIs" dxfId="249" priority="25" operator="equal">
      <formula>0</formula>
    </cfRule>
    <cfRule type="containsBlanks" dxfId="248" priority="26">
      <formula>LEN(TRIM(A4))=0</formula>
    </cfRule>
  </conditionalFormatting>
  <conditionalFormatting sqref="A5">
    <cfRule type="cellIs" dxfId="247" priority="23" operator="equal">
      <formula>0</formula>
    </cfRule>
    <cfRule type="containsBlanks" dxfId="246" priority="24">
      <formula>LEN(TRIM(A5))=0</formula>
    </cfRule>
  </conditionalFormatting>
  <conditionalFormatting sqref="A6">
    <cfRule type="cellIs" dxfId="245" priority="19" operator="equal">
      <formula>0</formula>
    </cfRule>
    <cfRule type="containsBlanks" dxfId="244" priority="20">
      <formula>LEN(TRIM(A6))=0</formula>
    </cfRule>
  </conditionalFormatting>
  <conditionalFormatting sqref="A7">
    <cfRule type="cellIs" dxfId="243" priority="21" operator="equal">
      <formula>0</formula>
    </cfRule>
    <cfRule type="containsBlanks" dxfId="242" priority="22">
      <formula>LEN(TRIM(A7))=0</formula>
    </cfRule>
  </conditionalFormatting>
  <conditionalFormatting sqref="A6">
    <cfRule type="cellIs" dxfId="241" priority="15" operator="equal">
      <formula>0</formula>
    </cfRule>
    <cfRule type="containsBlanks" dxfId="240" priority="16">
      <formula>LEN(TRIM(A6))=0</formula>
    </cfRule>
  </conditionalFormatting>
  <conditionalFormatting sqref="A5">
    <cfRule type="cellIs" dxfId="239" priority="1" operator="equal">
      <formula>0</formula>
    </cfRule>
    <cfRule type="containsBlanks" dxfId="238" priority="2">
      <formula>LEN(TRIM(A5))=0</formula>
    </cfRule>
  </conditionalFormatting>
  <conditionalFormatting sqref="A7">
    <cfRule type="cellIs" dxfId="237" priority="13" operator="equal">
      <formula>0</formula>
    </cfRule>
    <cfRule type="containsBlanks" dxfId="236" priority="14">
      <formula>LEN(TRIM(A7))=0</formula>
    </cfRule>
  </conditionalFormatting>
  <conditionalFormatting sqref="A8">
    <cfRule type="cellIs" dxfId="235" priority="11" operator="equal">
      <formula>0</formula>
    </cfRule>
    <cfRule type="containsBlanks" dxfId="234" priority="12">
      <formula>LEN(TRIM(A8))=0</formula>
    </cfRule>
  </conditionalFormatting>
  <conditionalFormatting sqref="A9">
    <cfRule type="cellIs" dxfId="233" priority="9" operator="equal">
      <formula>0</formula>
    </cfRule>
    <cfRule type="containsBlanks" dxfId="232" priority="10">
      <formula>LEN(TRIM(A9))=0</formula>
    </cfRule>
  </conditionalFormatting>
  <conditionalFormatting sqref="A4">
    <cfRule type="cellIs" dxfId="231" priority="7" operator="equal">
      <formula>0</formula>
    </cfRule>
    <cfRule type="containsBlanks" dxfId="230" priority="8">
      <formula>LEN(TRIM(A4))=0</formula>
    </cfRule>
  </conditionalFormatting>
  <conditionalFormatting sqref="A5">
    <cfRule type="cellIs" dxfId="229" priority="3" operator="equal">
      <formula>0</formula>
    </cfRule>
    <cfRule type="containsBlanks" dxfId="228" priority="4">
      <formula>LEN(TRIM(A5))=0</formula>
    </cfRule>
  </conditionalFormatting>
  <conditionalFormatting sqref="A6">
    <cfRule type="cellIs" dxfId="227" priority="5" operator="equal">
      <formula>0</formula>
    </cfRule>
    <cfRule type="containsBlanks" dxfId="226" priority="6">
      <formula>LEN(TRIM(A6))=0</formula>
    </cfRule>
  </conditionalFormatting>
  <dataValidations count="1">
    <dataValidation type="list" allowBlank="1" showInputMessage="1" showErrorMessage="1" sqref="A4:A21 B9:B21" xr:uid="{B4A782FB-BA11-41C6-B070-957C87FDF97F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2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0DF6C-2687-48B1-ABC3-5EC63D054EED}">
  <sheetPr codeName="Hoja86">
    <tabColor rgb="FFC00000"/>
  </sheetPr>
  <dimension ref="A1:W25"/>
  <sheetViews>
    <sheetView zoomScale="145" zoomScaleNormal="145" workbookViewId="0">
      <pane xSplit="1" topLeftCell="B1" activePane="topRight" state="frozen"/>
      <selection activeCell="A4" sqref="A4"/>
      <selection pane="topRight" activeCell="A4" sqref="A4"/>
    </sheetView>
  </sheetViews>
  <sheetFormatPr baseColWidth="10" defaultColWidth="9.140625" defaultRowHeight="15" x14ac:dyDescent="0.25"/>
  <cols>
    <col min="1" max="1" width="26.140625" customWidth="1"/>
    <col min="2" max="2" width="17.140625" customWidth="1"/>
    <col min="3" max="3" width="13.28515625" bestFit="1" customWidth="1"/>
    <col min="4" max="4" width="7.28515625" hidden="1" customWidth="1"/>
    <col min="5" max="5" width="7.5703125" bestFit="1" customWidth="1"/>
    <col min="6" max="6" width="8.85546875" hidden="1" customWidth="1"/>
    <col min="7" max="7" width="9.7109375" hidden="1" customWidth="1"/>
    <col min="8" max="8" width="11.85546875" hidden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>
        <v>437100426</v>
      </c>
      <c r="B2" s="32" t="s">
        <v>279</v>
      </c>
      <c r="C2" s="7">
        <v>10000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0.28000000000000003</v>
      </c>
      <c r="K2" s="8">
        <f t="shared" si="0"/>
        <v>0</v>
      </c>
      <c r="L2" s="8">
        <f t="shared" si="0"/>
        <v>0</v>
      </c>
      <c r="M2" s="8">
        <f t="shared" si="0"/>
        <v>0</v>
      </c>
      <c r="N2" s="8">
        <f t="shared" si="0"/>
        <v>0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118</v>
      </c>
      <c r="B4" s="9">
        <v>1000</v>
      </c>
      <c r="C4" s="9">
        <f>Tabla285[[#This Row],[CANTIDAD]]/10</f>
        <v>100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0.28000000000000003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/>
      <c r="B5" s="9"/>
      <c r="C5" s="9">
        <f>Tabla285[[#This Row],[CANTIDAD]]/10</f>
        <v>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/>
      <c r="B6" s="9"/>
      <c r="C6" s="9">
        <f>Tabla285[[#This Row],[CANTIDAD]]/10</f>
        <v>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Tabla285[[#This Row],[CANTIDAD]]/10</f>
        <v>0</v>
      </c>
      <c r="D7" s="10">
        <v>0</v>
      </c>
      <c r="E7" s="10" cm="1">
        <f t="array" ref="E7">IF($A7="",0%,_xlfn.XLOOKUP($A7,Tabla1[[#All],[ID]],Tabla1[[#All],[N]]))</f>
        <v>0</v>
      </c>
      <c r="F7" s="10">
        <v>0</v>
      </c>
      <c r="G7" s="10">
        <v>0</v>
      </c>
      <c r="H7" s="10"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Tabla285[[#This Row],[CANTIDAD]]/10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Tabla285[[#This Row],[CANTIDAD]]/10</f>
        <v>0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1"/>
    </row>
    <row r="10" spans="1:23" x14ac:dyDescent="0.25">
      <c r="A10" s="9"/>
      <c r="B10" s="9"/>
      <c r="C10" s="9">
        <f>IF(Tabla285[[#This Row],[CANTIDAD]]="",0%,Tabla285[[#This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IF(Tabla285[[#This Row],[CANTIDAD]]="",0%,Tabla285[[#This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IF(Tabla285[[#This Row],[CANTIDAD]]="",0%,Tabla285[[#This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IF(Tabla285[[#This Row],[CANTIDAD]]="",0%,Tabla285[[#This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IF(Tabla285[[#This Row],[CANTIDAD]]="",0%,Tabla285[[#This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IF(Tabla285[[#This Row],[CANTIDAD]]="",0%,Tabla285[[#This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IF(Tabla285[[#This Row],[CANTIDAD]]="",0%,Tabla285[[#This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IF(Tabla285[[#This Row],[CANTIDAD]]="",0%,Tabla285[[#This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IF(Tabla285[[#This Row],[CANTIDAD]]="",0%,Tabla285[[#This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IF(Tabla285[[#This Row],[CANTIDAD]]="",0%,Tabla285[[#This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IF(Tabla285[[#This Row],[CANTIDAD]]="",0%,Tabla285[[#This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IF(Tabla285[[#This Row],[CANTIDAD]]="",0%,Tabla285[[#This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25" priority="60">
      <formula>LEN(TRIM(D2))=0</formula>
    </cfRule>
  </conditionalFormatting>
  <conditionalFormatting sqref="D2:W2 D4:W21">
    <cfRule type="cellIs" dxfId="224" priority="59" operator="equal">
      <formula>0</formula>
    </cfRule>
  </conditionalFormatting>
  <conditionalFormatting sqref="C4:C21">
    <cfRule type="cellIs" dxfId="223" priority="57" operator="equal">
      <formula>0</formula>
    </cfRule>
    <cfRule type="containsBlanks" dxfId="222" priority="58">
      <formula>LEN(TRIM(C4))=0</formula>
    </cfRule>
  </conditionalFormatting>
  <conditionalFormatting sqref="D1:W1">
    <cfRule type="containsBlanks" dxfId="221" priority="56">
      <formula>LEN(TRIM(D1))=0</formula>
    </cfRule>
  </conditionalFormatting>
  <conditionalFormatting sqref="C1">
    <cfRule type="containsBlanks" dxfId="220" priority="55">
      <formula>LEN(TRIM(C1))=0</formula>
    </cfRule>
  </conditionalFormatting>
  <conditionalFormatting sqref="C2">
    <cfRule type="containsBlanks" dxfId="219" priority="54">
      <formula>LEN(TRIM(C2))=0</formula>
    </cfRule>
  </conditionalFormatting>
  <conditionalFormatting sqref="D3:W3">
    <cfRule type="containsBlanks" dxfId="218" priority="53">
      <formula>LEN(TRIM(D3))=0</formula>
    </cfRule>
  </conditionalFormatting>
  <conditionalFormatting sqref="C3">
    <cfRule type="containsBlanks" dxfId="217" priority="52">
      <formula>LEN(TRIM(C3))=0</formula>
    </cfRule>
  </conditionalFormatting>
  <conditionalFormatting sqref="A13:W21 B11:W12 C1:W10">
    <cfRule type="cellIs" dxfId="216" priority="50" operator="equal">
      <formula>0</formula>
    </cfRule>
    <cfRule type="containsBlanks" dxfId="215" priority="51">
      <formula>LEN(TRIM(A1))=0</formula>
    </cfRule>
  </conditionalFormatting>
  <conditionalFormatting sqref="A1:B1">
    <cfRule type="containsBlanks" dxfId="214" priority="49">
      <formula>LEN(TRIM(A1))=0</formula>
    </cfRule>
  </conditionalFormatting>
  <conditionalFormatting sqref="A1:B1">
    <cfRule type="cellIs" dxfId="213" priority="47" operator="equal">
      <formula>0</formula>
    </cfRule>
    <cfRule type="containsBlanks" dxfId="212" priority="48">
      <formula>LEN(TRIM(A1))=0</formula>
    </cfRule>
  </conditionalFormatting>
  <conditionalFormatting sqref="A11:A12">
    <cfRule type="cellIs" dxfId="211" priority="45" operator="equal">
      <formula>0</formula>
    </cfRule>
    <cfRule type="containsBlanks" dxfId="210" priority="46">
      <formula>LEN(TRIM(A11))=0</formula>
    </cfRule>
  </conditionalFormatting>
  <conditionalFormatting sqref="B10">
    <cfRule type="cellIs" dxfId="209" priority="43" operator="equal">
      <formula>0</formula>
    </cfRule>
    <cfRule type="containsBlanks" dxfId="208" priority="44">
      <formula>LEN(TRIM(B10))=0</formula>
    </cfRule>
  </conditionalFormatting>
  <conditionalFormatting sqref="B9">
    <cfRule type="cellIs" dxfId="207" priority="41" operator="equal">
      <formula>0</formula>
    </cfRule>
    <cfRule type="containsBlanks" dxfId="206" priority="42">
      <formula>LEN(TRIM(B9))=0</formula>
    </cfRule>
  </conditionalFormatting>
  <conditionalFormatting sqref="B8">
    <cfRule type="cellIs" dxfId="205" priority="39" operator="equal">
      <formula>0</formula>
    </cfRule>
    <cfRule type="containsBlanks" dxfId="204" priority="40">
      <formula>LEN(TRIM(B8))=0</formula>
    </cfRule>
  </conditionalFormatting>
  <conditionalFormatting sqref="A7:B7">
    <cfRule type="cellIs" dxfId="203" priority="37" operator="equal">
      <formula>0</formula>
    </cfRule>
    <cfRule type="containsBlanks" dxfId="202" priority="38">
      <formula>LEN(TRIM(A7))=0</formula>
    </cfRule>
  </conditionalFormatting>
  <conditionalFormatting sqref="A2:B2">
    <cfRule type="containsBlanks" dxfId="201" priority="36">
      <formula>LEN(TRIM(A2))=0</formula>
    </cfRule>
  </conditionalFormatting>
  <conditionalFormatting sqref="A3:B3">
    <cfRule type="containsBlanks" dxfId="200" priority="35">
      <formula>LEN(TRIM(A3))=0</formula>
    </cfRule>
  </conditionalFormatting>
  <conditionalFormatting sqref="B6 A2:B5">
    <cfRule type="cellIs" dxfId="199" priority="33" operator="equal">
      <formula>0</formula>
    </cfRule>
    <cfRule type="containsBlanks" dxfId="198" priority="34">
      <formula>LEN(TRIM(A2))=0</formula>
    </cfRule>
  </conditionalFormatting>
  <conditionalFormatting sqref="A6">
    <cfRule type="cellIs" dxfId="197" priority="17" operator="equal">
      <formula>0</formula>
    </cfRule>
    <cfRule type="containsBlanks" dxfId="196" priority="18">
      <formula>LEN(TRIM(A6))=0</formula>
    </cfRule>
  </conditionalFormatting>
  <conditionalFormatting sqref="A8">
    <cfRule type="cellIs" dxfId="195" priority="31" operator="equal">
      <formula>0</formula>
    </cfRule>
    <cfRule type="containsBlanks" dxfId="194" priority="32">
      <formula>LEN(TRIM(A8))=0</formula>
    </cfRule>
  </conditionalFormatting>
  <conditionalFormatting sqref="A9">
    <cfRule type="cellIs" dxfId="193" priority="29" operator="equal">
      <formula>0</formula>
    </cfRule>
    <cfRule type="containsBlanks" dxfId="192" priority="30">
      <formula>LEN(TRIM(A9))=0</formula>
    </cfRule>
  </conditionalFormatting>
  <conditionalFormatting sqref="A10">
    <cfRule type="cellIs" dxfId="191" priority="27" operator="equal">
      <formula>0</formula>
    </cfRule>
    <cfRule type="containsBlanks" dxfId="190" priority="28">
      <formula>LEN(TRIM(A10))=0</formula>
    </cfRule>
  </conditionalFormatting>
  <conditionalFormatting sqref="A4">
    <cfRule type="cellIs" dxfId="189" priority="25" operator="equal">
      <formula>0</formula>
    </cfRule>
    <cfRule type="containsBlanks" dxfId="188" priority="26">
      <formula>LEN(TRIM(A4))=0</formula>
    </cfRule>
  </conditionalFormatting>
  <conditionalFormatting sqref="A5">
    <cfRule type="cellIs" dxfId="187" priority="23" operator="equal">
      <formula>0</formula>
    </cfRule>
    <cfRule type="containsBlanks" dxfId="186" priority="24">
      <formula>LEN(TRIM(A5))=0</formula>
    </cfRule>
  </conditionalFormatting>
  <conditionalFormatting sqref="A6">
    <cfRule type="cellIs" dxfId="185" priority="19" operator="equal">
      <formula>0</formula>
    </cfRule>
    <cfRule type="containsBlanks" dxfId="184" priority="20">
      <formula>LEN(TRIM(A6))=0</formula>
    </cfRule>
  </conditionalFormatting>
  <conditionalFormatting sqref="A7">
    <cfRule type="cellIs" dxfId="183" priority="21" operator="equal">
      <formula>0</formula>
    </cfRule>
    <cfRule type="containsBlanks" dxfId="182" priority="22">
      <formula>LEN(TRIM(A7))=0</formula>
    </cfRule>
  </conditionalFormatting>
  <conditionalFormatting sqref="A6">
    <cfRule type="cellIs" dxfId="181" priority="15" operator="equal">
      <formula>0</formula>
    </cfRule>
    <cfRule type="containsBlanks" dxfId="180" priority="16">
      <formula>LEN(TRIM(A6))=0</formula>
    </cfRule>
  </conditionalFormatting>
  <conditionalFormatting sqref="A5">
    <cfRule type="cellIs" dxfId="179" priority="1" operator="equal">
      <formula>0</formula>
    </cfRule>
    <cfRule type="containsBlanks" dxfId="178" priority="2">
      <formula>LEN(TRIM(A5))=0</formula>
    </cfRule>
  </conditionalFormatting>
  <conditionalFormatting sqref="A7">
    <cfRule type="cellIs" dxfId="177" priority="13" operator="equal">
      <formula>0</formula>
    </cfRule>
    <cfRule type="containsBlanks" dxfId="176" priority="14">
      <formula>LEN(TRIM(A7))=0</formula>
    </cfRule>
  </conditionalFormatting>
  <conditionalFormatting sqref="A8">
    <cfRule type="cellIs" dxfId="175" priority="11" operator="equal">
      <formula>0</formula>
    </cfRule>
    <cfRule type="containsBlanks" dxfId="174" priority="12">
      <formula>LEN(TRIM(A8))=0</formula>
    </cfRule>
  </conditionalFormatting>
  <conditionalFormatting sqref="A9">
    <cfRule type="cellIs" dxfId="173" priority="9" operator="equal">
      <formula>0</formula>
    </cfRule>
    <cfRule type="containsBlanks" dxfId="172" priority="10">
      <formula>LEN(TRIM(A9))=0</formula>
    </cfRule>
  </conditionalFormatting>
  <conditionalFormatting sqref="A4">
    <cfRule type="cellIs" dxfId="171" priority="7" operator="equal">
      <formula>0</formula>
    </cfRule>
    <cfRule type="containsBlanks" dxfId="170" priority="8">
      <formula>LEN(TRIM(A4))=0</formula>
    </cfRule>
  </conditionalFormatting>
  <conditionalFormatting sqref="A5">
    <cfRule type="cellIs" dxfId="169" priority="3" operator="equal">
      <formula>0</formula>
    </cfRule>
    <cfRule type="containsBlanks" dxfId="168" priority="4">
      <formula>LEN(TRIM(A5))=0</formula>
    </cfRule>
  </conditionalFormatting>
  <conditionalFormatting sqref="A6">
    <cfRule type="cellIs" dxfId="167" priority="5" operator="equal">
      <formula>0</formula>
    </cfRule>
    <cfRule type="containsBlanks" dxfId="166" priority="6">
      <formula>LEN(TRIM(A6))=0</formula>
    </cfRule>
  </conditionalFormatting>
  <dataValidations count="1">
    <dataValidation type="list" allowBlank="1" showInputMessage="1" showErrorMessage="1" sqref="A4:A21 B9:B21" xr:uid="{72EB9BD8-7C3E-419D-9B85-199698A369CE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6545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5AF07-A8AF-409A-94D3-EEA870073F76}">
  <sheetPr codeName="Hoja87">
    <tabColor rgb="FFC00000"/>
  </sheetPr>
  <dimension ref="A1:W25"/>
  <sheetViews>
    <sheetView zoomScale="145" zoomScaleNormal="145" workbookViewId="0">
      <pane xSplit="1" topLeftCell="B1" activePane="topRight" state="frozen"/>
      <selection pane="topRight" activeCell="B5" sqref="B5"/>
    </sheetView>
  </sheetViews>
  <sheetFormatPr baseColWidth="10" defaultColWidth="9.140625" defaultRowHeight="15" x14ac:dyDescent="0.25"/>
  <cols>
    <col min="1" max="1" width="26.140625" customWidth="1"/>
    <col min="2" max="2" width="17.140625" customWidth="1"/>
    <col min="3" max="3" width="13.28515625" bestFit="1" customWidth="1"/>
    <col min="4" max="4" width="7.28515625" hidden="1" customWidth="1"/>
    <col min="5" max="5" width="7.5703125" bestFit="1" customWidth="1"/>
    <col min="6" max="6" width="8.85546875" hidden="1" customWidth="1"/>
    <col min="7" max="7" width="9.7109375" hidden="1" customWidth="1"/>
    <col min="8" max="8" width="11.85546875" hidden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280</v>
      </c>
      <c r="B2" s="32" t="s">
        <v>94</v>
      </c>
      <c r="C2" s="7">
        <v>10000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0.20559999999999998</v>
      </c>
      <c r="F2" s="8">
        <f t="shared" si="0"/>
        <v>6.3E-2</v>
      </c>
      <c r="G2" s="8">
        <f t="shared" si="0"/>
        <v>0</v>
      </c>
      <c r="H2" s="8">
        <f t="shared" si="0"/>
        <v>0</v>
      </c>
      <c r="I2" s="8">
        <f t="shared" si="0"/>
        <v>0.1426</v>
      </c>
      <c r="J2" s="8">
        <f t="shared" si="0"/>
        <v>0.161</v>
      </c>
      <c r="K2" s="8">
        <f t="shared" si="0"/>
        <v>0.18</v>
      </c>
      <c r="L2" s="8">
        <f t="shared" si="0"/>
        <v>0</v>
      </c>
      <c r="M2" s="8">
        <f t="shared" si="0"/>
        <v>0</v>
      </c>
      <c r="N2" s="8">
        <f t="shared" si="0"/>
        <v>0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310</v>
      </c>
      <c r="C4" s="9">
        <f>Tabla286[[#This Row],[CANTIDAD]]/10</f>
        <v>31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/>
      <c r="B5" s="9"/>
      <c r="C5" s="9">
        <f>Tabla286[[#This Row],[CANTIDAD]]/10</f>
        <v>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164</v>
      </c>
      <c r="B6" s="9">
        <v>350</v>
      </c>
      <c r="C6" s="9">
        <f>Tabla286[[#This Row],[CANTIDAD]]/10</f>
        <v>35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143</v>
      </c>
      <c r="B7" s="9">
        <v>300</v>
      </c>
      <c r="C7" s="9">
        <f>Tabla286[[#This Row],[CANTIDAD]]/10</f>
        <v>30</v>
      </c>
      <c r="D7" s="10">
        <v>0</v>
      </c>
      <c r="E7" s="10" cm="1">
        <f t="array" ref="E7">IF($A7="",0%,_xlfn.XLOOKUP($A7,Tabla1[[#All],[ID]],Tabla1[[#All],[N]]))</f>
        <v>0</v>
      </c>
      <c r="F7" s="10">
        <v>0</v>
      </c>
      <c r="G7" s="10">
        <v>0</v>
      </c>
      <c r="H7" s="10"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Tabla286[[#This Row],[CANTIDAD]]/10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Tabla286[[#This Row],[CANTIDAD]]/10</f>
        <v>0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1"/>
    </row>
    <row r="10" spans="1:23" x14ac:dyDescent="0.25">
      <c r="A10" s="9"/>
      <c r="B10" s="9"/>
      <c r="C10" s="9">
        <f>IF(Tabla286[[#This Row],[CANTIDAD]]="",0%,Tabla286[[#This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IF(Tabla286[[#This Row],[CANTIDAD]]="",0%,Tabla286[[#This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IF(Tabla286[[#This Row],[CANTIDAD]]="",0%,Tabla286[[#This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IF(Tabla286[[#This Row],[CANTIDAD]]="",0%,Tabla286[[#This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IF(Tabla286[[#This Row],[CANTIDAD]]="",0%,Tabla286[[#This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IF(Tabla286[[#This Row],[CANTIDAD]]="",0%,Tabla286[[#This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IF(Tabla286[[#This Row],[CANTIDAD]]="",0%,Tabla286[[#This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IF(Tabla286[[#This Row],[CANTIDAD]]="",0%,Tabla286[[#This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IF(Tabla286[[#This Row],[CANTIDAD]]="",0%,Tabla286[[#This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IF(Tabla286[[#This Row],[CANTIDAD]]="",0%,Tabla286[[#This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IF(Tabla286[[#This Row],[CANTIDAD]]="",0%,Tabla286[[#This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IF(Tabla286[[#This Row],[CANTIDAD]]="",0%,Tabla286[[#This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65" priority="60">
      <formula>LEN(TRIM(D2))=0</formula>
    </cfRule>
  </conditionalFormatting>
  <conditionalFormatting sqref="D2:W2 D4:W21">
    <cfRule type="cellIs" dxfId="164" priority="59" operator="equal">
      <formula>0</formula>
    </cfRule>
  </conditionalFormatting>
  <conditionalFormatting sqref="C4:C21">
    <cfRule type="cellIs" dxfId="163" priority="57" operator="equal">
      <formula>0</formula>
    </cfRule>
    <cfRule type="containsBlanks" dxfId="162" priority="58">
      <formula>LEN(TRIM(C4))=0</formula>
    </cfRule>
  </conditionalFormatting>
  <conditionalFormatting sqref="D1:W1">
    <cfRule type="containsBlanks" dxfId="161" priority="56">
      <formula>LEN(TRIM(D1))=0</formula>
    </cfRule>
  </conditionalFormatting>
  <conditionalFormatting sqref="C1">
    <cfRule type="containsBlanks" dxfId="160" priority="55">
      <formula>LEN(TRIM(C1))=0</formula>
    </cfRule>
  </conditionalFormatting>
  <conditionalFormatting sqref="C2">
    <cfRule type="containsBlanks" dxfId="159" priority="54">
      <formula>LEN(TRIM(C2))=0</formula>
    </cfRule>
  </conditionalFormatting>
  <conditionalFormatting sqref="D3:W3">
    <cfRule type="containsBlanks" dxfId="158" priority="53">
      <formula>LEN(TRIM(D3))=0</formula>
    </cfRule>
  </conditionalFormatting>
  <conditionalFormatting sqref="C3">
    <cfRule type="containsBlanks" dxfId="157" priority="52">
      <formula>LEN(TRIM(C3))=0</formula>
    </cfRule>
  </conditionalFormatting>
  <conditionalFormatting sqref="A13:W21 B11:W12 C1:W10">
    <cfRule type="cellIs" dxfId="156" priority="50" operator="equal">
      <formula>0</formula>
    </cfRule>
    <cfRule type="containsBlanks" dxfId="155" priority="51">
      <formula>LEN(TRIM(A1))=0</formula>
    </cfRule>
  </conditionalFormatting>
  <conditionalFormatting sqref="A1:B1">
    <cfRule type="containsBlanks" dxfId="154" priority="49">
      <formula>LEN(TRIM(A1))=0</formula>
    </cfRule>
  </conditionalFormatting>
  <conditionalFormatting sqref="A1:B1">
    <cfRule type="cellIs" dxfId="153" priority="47" operator="equal">
      <formula>0</formula>
    </cfRule>
    <cfRule type="containsBlanks" dxfId="152" priority="48">
      <formula>LEN(TRIM(A1))=0</formula>
    </cfRule>
  </conditionalFormatting>
  <conditionalFormatting sqref="A11:A12">
    <cfRule type="cellIs" dxfId="151" priority="45" operator="equal">
      <formula>0</formula>
    </cfRule>
    <cfRule type="containsBlanks" dxfId="150" priority="46">
      <formula>LEN(TRIM(A11))=0</formula>
    </cfRule>
  </conditionalFormatting>
  <conditionalFormatting sqref="B10">
    <cfRule type="cellIs" dxfId="149" priority="43" operator="equal">
      <formula>0</formula>
    </cfRule>
    <cfRule type="containsBlanks" dxfId="148" priority="44">
      <formula>LEN(TRIM(B10))=0</formula>
    </cfRule>
  </conditionalFormatting>
  <conditionalFormatting sqref="B9">
    <cfRule type="cellIs" dxfId="147" priority="41" operator="equal">
      <formula>0</formula>
    </cfRule>
    <cfRule type="containsBlanks" dxfId="146" priority="42">
      <formula>LEN(TRIM(B9))=0</formula>
    </cfRule>
  </conditionalFormatting>
  <conditionalFormatting sqref="B8">
    <cfRule type="cellIs" dxfId="145" priority="39" operator="equal">
      <formula>0</formula>
    </cfRule>
    <cfRule type="containsBlanks" dxfId="144" priority="40">
      <formula>LEN(TRIM(B8))=0</formula>
    </cfRule>
  </conditionalFormatting>
  <conditionalFormatting sqref="A7:B7">
    <cfRule type="cellIs" dxfId="143" priority="37" operator="equal">
      <formula>0</formula>
    </cfRule>
    <cfRule type="containsBlanks" dxfId="142" priority="38">
      <formula>LEN(TRIM(A7))=0</formula>
    </cfRule>
  </conditionalFormatting>
  <conditionalFormatting sqref="A2:B2">
    <cfRule type="containsBlanks" dxfId="141" priority="36">
      <formula>LEN(TRIM(A2))=0</formula>
    </cfRule>
  </conditionalFormatting>
  <conditionalFormatting sqref="A3:B3">
    <cfRule type="containsBlanks" dxfId="140" priority="35">
      <formula>LEN(TRIM(A3))=0</formula>
    </cfRule>
  </conditionalFormatting>
  <conditionalFormatting sqref="B6 A2:B5">
    <cfRule type="cellIs" dxfId="139" priority="33" operator="equal">
      <formula>0</formula>
    </cfRule>
    <cfRule type="containsBlanks" dxfId="138" priority="34">
      <formula>LEN(TRIM(A2))=0</formula>
    </cfRule>
  </conditionalFormatting>
  <conditionalFormatting sqref="A6">
    <cfRule type="cellIs" dxfId="137" priority="17" operator="equal">
      <formula>0</formula>
    </cfRule>
    <cfRule type="containsBlanks" dxfId="136" priority="18">
      <formula>LEN(TRIM(A6))=0</formula>
    </cfRule>
  </conditionalFormatting>
  <conditionalFormatting sqref="A8">
    <cfRule type="cellIs" dxfId="135" priority="31" operator="equal">
      <formula>0</formula>
    </cfRule>
    <cfRule type="containsBlanks" dxfId="134" priority="32">
      <formula>LEN(TRIM(A8))=0</formula>
    </cfRule>
  </conditionalFormatting>
  <conditionalFormatting sqref="A9">
    <cfRule type="cellIs" dxfId="133" priority="29" operator="equal">
      <formula>0</formula>
    </cfRule>
    <cfRule type="containsBlanks" dxfId="132" priority="30">
      <formula>LEN(TRIM(A9))=0</formula>
    </cfRule>
  </conditionalFormatting>
  <conditionalFormatting sqref="A10">
    <cfRule type="cellIs" dxfId="131" priority="27" operator="equal">
      <formula>0</formula>
    </cfRule>
    <cfRule type="containsBlanks" dxfId="130" priority="28">
      <formula>LEN(TRIM(A10))=0</formula>
    </cfRule>
  </conditionalFormatting>
  <conditionalFormatting sqref="A4">
    <cfRule type="cellIs" dxfId="129" priority="25" operator="equal">
      <formula>0</formula>
    </cfRule>
    <cfRule type="containsBlanks" dxfId="128" priority="26">
      <formula>LEN(TRIM(A4))=0</formula>
    </cfRule>
  </conditionalFormatting>
  <conditionalFormatting sqref="A5">
    <cfRule type="cellIs" dxfId="127" priority="23" operator="equal">
      <formula>0</formula>
    </cfRule>
    <cfRule type="containsBlanks" dxfId="126" priority="24">
      <formula>LEN(TRIM(A5))=0</formula>
    </cfRule>
  </conditionalFormatting>
  <conditionalFormatting sqref="A6">
    <cfRule type="cellIs" dxfId="125" priority="19" operator="equal">
      <formula>0</formula>
    </cfRule>
    <cfRule type="containsBlanks" dxfId="124" priority="20">
      <formula>LEN(TRIM(A6))=0</formula>
    </cfRule>
  </conditionalFormatting>
  <conditionalFormatting sqref="A7">
    <cfRule type="cellIs" dxfId="123" priority="21" operator="equal">
      <formula>0</formula>
    </cfRule>
    <cfRule type="containsBlanks" dxfId="122" priority="22">
      <formula>LEN(TRIM(A7))=0</formula>
    </cfRule>
  </conditionalFormatting>
  <conditionalFormatting sqref="A6">
    <cfRule type="cellIs" dxfId="121" priority="15" operator="equal">
      <formula>0</formula>
    </cfRule>
    <cfRule type="containsBlanks" dxfId="120" priority="16">
      <formula>LEN(TRIM(A6))=0</formula>
    </cfRule>
  </conditionalFormatting>
  <conditionalFormatting sqref="A5">
    <cfRule type="cellIs" dxfId="119" priority="1" operator="equal">
      <formula>0</formula>
    </cfRule>
    <cfRule type="containsBlanks" dxfId="118" priority="2">
      <formula>LEN(TRIM(A5))=0</formula>
    </cfRule>
  </conditionalFormatting>
  <conditionalFormatting sqref="A7">
    <cfRule type="cellIs" dxfId="117" priority="13" operator="equal">
      <formula>0</formula>
    </cfRule>
    <cfRule type="containsBlanks" dxfId="116" priority="14">
      <formula>LEN(TRIM(A7))=0</formula>
    </cfRule>
  </conditionalFormatting>
  <conditionalFormatting sqref="A8">
    <cfRule type="cellIs" dxfId="115" priority="11" operator="equal">
      <formula>0</formula>
    </cfRule>
    <cfRule type="containsBlanks" dxfId="114" priority="12">
      <formula>LEN(TRIM(A8))=0</formula>
    </cfRule>
  </conditionalFormatting>
  <conditionalFormatting sqref="A9">
    <cfRule type="cellIs" dxfId="113" priority="9" operator="equal">
      <formula>0</formula>
    </cfRule>
    <cfRule type="containsBlanks" dxfId="112" priority="10">
      <formula>LEN(TRIM(A9))=0</formula>
    </cfRule>
  </conditionalFormatting>
  <conditionalFormatting sqref="A4">
    <cfRule type="cellIs" dxfId="111" priority="7" operator="equal">
      <formula>0</formula>
    </cfRule>
    <cfRule type="containsBlanks" dxfId="110" priority="8">
      <formula>LEN(TRIM(A4))=0</formula>
    </cfRule>
  </conditionalFormatting>
  <conditionalFormatting sqref="A5">
    <cfRule type="cellIs" dxfId="109" priority="3" operator="equal">
      <formula>0</formula>
    </cfRule>
    <cfRule type="containsBlanks" dxfId="108" priority="4">
      <formula>LEN(TRIM(A5))=0</formula>
    </cfRule>
  </conditionalFormatting>
  <conditionalFormatting sqref="A6">
    <cfRule type="cellIs" dxfId="107" priority="5" operator="equal">
      <formula>0</formula>
    </cfRule>
    <cfRule type="containsBlanks" dxfId="106" priority="6">
      <formula>LEN(TRIM(A6))=0</formula>
    </cfRule>
  </conditionalFormatting>
  <dataValidations count="1">
    <dataValidation type="list" allowBlank="1" showInputMessage="1" showErrorMessage="1" sqref="A4:A21 B9:B21" xr:uid="{A5C63F6A-55E4-41E9-A203-FE858A17B2FC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4193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17538-FDE5-44CF-AB81-3BC0C047B5BC}">
  <sheetPr codeName="Hoja88">
    <tabColor rgb="FFC00000"/>
  </sheetPr>
  <dimension ref="A1:X25"/>
  <sheetViews>
    <sheetView zoomScale="145" zoomScaleNormal="145" workbookViewId="0">
      <pane xSplit="2" topLeftCell="C1" activePane="topRight" state="frozen"/>
      <selection pane="topRight" activeCell="L16" sqref="L16"/>
    </sheetView>
  </sheetViews>
  <sheetFormatPr baseColWidth="10" defaultColWidth="9.140625" defaultRowHeight="15" x14ac:dyDescent="0.25"/>
  <cols>
    <col min="2" max="2" width="26.140625" customWidth="1"/>
    <col min="3" max="3" width="17.140625" customWidth="1"/>
    <col min="4" max="4" width="13.28515625" bestFit="1" customWidth="1"/>
    <col min="5" max="5" width="7.28515625" hidden="1" customWidth="1"/>
    <col min="6" max="6" width="7.5703125" bestFit="1" customWidth="1"/>
    <col min="7" max="7" width="8.85546875" hidden="1" customWidth="1"/>
    <col min="8" max="8" width="9.7109375" hidden="1" customWidth="1"/>
    <col min="9" max="9" width="11.85546875" hidden="1" customWidth="1"/>
    <col min="10" max="10" width="10.7109375" bestFit="1" customWidth="1"/>
    <col min="11" max="12" width="7.7109375" bestFit="1" customWidth="1"/>
    <col min="13" max="13" width="10.28515625" bestFit="1" customWidth="1"/>
    <col min="14" max="14" width="10.85546875" bestFit="1" customWidth="1"/>
    <col min="15" max="15" width="7.7109375" bestFit="1" customWidth="1"/>
    <col min="16" max="16" width="7.28515625" bestFit="1" customWidth="1"/>
    <col min="17" max="17" width="8.5703125" bestFit="1" customWidth="1"/>
    <col min="18" max="18" width="8.7109375" bestFit="1" customWidth="1"/>
    <col min="19" max="19" width="8.28515625" bestFit="1" customWidth="1"/>
    <col min="20" max="20" width="9.28515625" bestFit="1" customWidth="1"/>
    <col min="22" max="22" width="10.7109375" bestFit="1" customWidth="1"/>
    <col min="23" max="23" width="8.5703125" bestFit="1" customWidth="1"/>
    <col min="24" max="24" width="8.85546875" bestFit="1" customWidth="1"/>
  </cols>
  <sheetData>
    <row r="1" spans="1:24" ht="19.5" x14ac:dyDescent="0.25">
      <c r="A1" s="15" t="s">
        <v>284</v>
      </c>
      <c r="B1" s="15" t="s">
        <v>44</v>
      </c>
      <c r="C1" s="15" t="s">
        <v>23</v>
      </c>
      <c r="D1" s="15" t="s">
        <v>45</v>
      </c>
      <c r="E1" s="15" t="s">
        <v>3</v>
      </c>
      <c r="F1" s="15" t="s">
        <v>4</v>
      </c>
      <c r="G1" s="15" t="s">
        <v>5</v>
      </c>
      <c r="H1" s="15" t="s">
        <v>6</v>
      </c>
      <c r="I1" s="15" t="s">
        <v>7</v>
      </c>
      <c r="J1" s="15" t="s">
        <v>8</v>
      </c>
      <c r="K1" s="15" t="s">
        <v>9</v>
      </c>
      <c r="L1" s="15" t="s">
        <v>10</v>
      </c>
      <c r="M1" s="15" t="s">
        <v>11</v>
      </c>
      <c r="N1" s="15" t="s">
        <v>12</v>
      </c>
      <c r="O1" s="15" t="s">
        <v>13</v>
      </c>
      <c r="P1" s="15" t="s">
        <v>14</v>
      </c>
      <c r="Q1" s="15" t="s">
        <v>15</v>
      </c>
      <c r="R1" s="15" t="s">
        <v>16</v>
      </c>
      <c r="S1" s="15" t="s">
        <v>17</v>
      </c>
      <c r="T1" s="15" t="s">
        <v>18</v>
      </c>
      <c r="U1" s="15" t="s">
        <v>19</v>
      </c>
      <c r="V1" s="15" t="s">
        <v>20</v>
      </c>
      <c r="W1" s="15" t="s">
        <v>21</v>
      </c>
      <c r="X1" s="15" t="s">
        <v>22</v>
      </c>
    </row>
    <row r="2" spans="1:24" ht="19.5" x14ac:dyDescent="0.25">
      <c r="B2" s="7">
        <v>62120425</v>
      </c>
      <c r="C2" s="32" t="s">
        <v>283</v>
      </c>
      <c r="D2" s="7">
        <v>10000</v>
      </c>
      <c r="E2" s="8">
        <f t="shared" ref="E2:X2" si="0">($D4*E4+$D5*E5+$D6*E6+$D7*E7+$D8*E8+$D9*E9+$D10*E10+$D11*E11+$D12*E12+$D13*E13+$D14*E14+$D15*E15+$D16*E16+$D17*E17+$D18*E18+$D19*E19+$D20*E20+$D21*E21)/100</f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1.44E-2</v>
      </c>
      <c r="M2" s="8">
        <f t="shared" si="0"/>
        <v>0.19120000000000001</v>
      </c>
      <c r="N2" s="8">
        <f t="shared" si="0"/>
        <v>3.6499999999999998E-2</v>
      </c>
      <c r="O2" s="8">
        <f t="shared" si="0"/>
        <v>0.01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</v>
      </c>
      <c r="V2" s="8">
        <f t="shared" si="0"/>
        <v>0.34139999999999998</v>
      </c>
      <c r="W2" s="8">
        <f t="shared" si="0"/>
        <v>0</v>
      </c>
      <c r="X2" s="8">
        <f t="shared" si="0"/>
        <v>0</v>
      </c>
    </row>
    <row r="3" spans="1:24" ht="19.5" x14ac:dyDescent="0.25">
      <c r="A3" s="15" t="s">
        <v>285</v>
      </c>
      <c r="B3" s="15" t="s">
        <v>0</v>
      </c>
      <c r="C3" s="15" t="s">
        <v>35</v>
      </c>
      <c r="D3" s="15" t="s">
        <v>37</v>
      </c>
      <c r="E3" s="15" t="s">
        <v>3</v>
      </c>
      <c r="F3" s="15" t="s">
        <v>4</v>
      </c>
      <c r="G3" s="15" t="s">
        <v>5</v>
      </c>
      <c r="H3" s="15" t="s">
        <v>6</v>
      </c>
      <c r="I3" s="15" t="s">
        <v>7</v>
      </c>
      <c r="J3" s="15" t="s">
        <v>8</v>
      </c>
      <c r="K3" s="15" t="s">
        <v>9</v>
      </c>
      <c r="L3" s="15" t="s">
        <v>10</v>
      </c>
      <c r="M3" s="15" t="s">
        <v>11</v>
      </c>
      <c r="N3" s="15" t="s">
        <v>12</v>
      </c>
      <c r="O3" s="15" t="s">
        <v>13</v>
      </c>
      <c r="P3" s="15" t="s">
        <v>14</v>
      </c>
      <c r="Q3" s="15" t="s">
        <v>15</v>
      </c>
      <c r="R3" s="15" t="s">
        <v>16</v>
      </c>
      <c r="S3" s="15" t="s">
        <v>17</v>
      </c>
      <c r="T3" s="15" t="s">
        <v>18</v>
      </c>
      <c r="U3" s="15" t="s">
        <v>19</v>
      </c>
      <c r="V3" s="15" t="s">
        <v>20</v>
      </c>
      <c r="W3" s="15" t="s">
        <v>21</v>
      </c>
      <c r="X3" s="15" t="s">
        <v>22</v>
      </c>
    </row>
    <row r="4" spans="1:24" x14ac:dyDescent="0.25">
      <c r="A4" s="9"/>
      <c r="B4" s="9" t="s">
        <v>40</v>
      </c>
      <c r="C4" s="9">
        <v>50</v>
      </c>
      <c r="D4" s="9">
        <f>Tabla287[[#This Row],[CANTIDAD]]/10</f>
        <v>5</v>
      </c>
      <c r="E4" s="10" cm="1">
        <f t="array" ref="E4">IF($B4="",0%,_xlfn.XLOOKUP($B4,Tabla1[[#All],[ID]],Tabla1[[#All],[C]]))</f>
        <v>0</v>
      </c>
      <c r="F4" s="10" cm="1">
        <f t="array" ref="F4">IF($B4="",0%,_xlfn.XLOOKUP($B4,Tabla1[[#All],[ID]],Tabla1[[#All],[N]]))</f>
        <v>0</v>
      </c>
      <c r="G4" s="10" cm="1">
        <f t="array" ref="G4">IF($B4="",0%,(_xlfn.XLOOKUP($B4,Tabla1[[#All],[ID]],Tabla1[[#All],[N-NH4]])))</f>
        <v>0</v>
      </c>
      <c r="H4" s="10" cm="1">
        <f t="array" ref="H4">IF($B4="",0%,(_xlfn.XLOOKUP($B4,Tabla1[[#All],[ID]],Tabla1[[#All],[N-NO3]])))</f>
        <v>0</v>
      </c>
      <c r="I4" s="10" cm="1">
        <f t="array" ref="I4">IF($B4="",0%,(_xlfn.XLOOKUP($B4,Tabla1[[#All],[ID]],Tabla1[[#All],[N-org]])))</f>
        <v>0</v>
      </c>
      <c r="J4" s="10" cm="1">
        <f t="array" ref="J4">IF($B4="",0%,(_xlfn.XLOOKUP($B4,Tabla1[[#All],[ID]],Tabla1[[#All],[N-ur]])))</f>
        <v>0</v>
      </c>
      <c r="K4" s="10" cm="1">
        <f t="array" ref="K4">IF($B4="",0%,(_xlfn.XLOOKUP($B4,Tabla1[[#All],[ID]],Tabla1[[#All],[P]])))</f>
        <v>0</v>
      </c>
      <c r="L4" s="10" cm="1">
        <f t="array" ref="L4">IF($B4="",0%,(_xlfn.XLOOKUP($B4,Tabla1[[#All],[ID]],Tabla1[[#All],[K]])))</f>
        <v>0</v>
      </c>
      <c r="M4" s="10" cm="1">
        <f t="array" ref="M4">IF($B4="",0%,(_xlfn.XLOOKUP($B4,Tabla1[[#All],[ID]],Tabla1[[#All],[CaO]])))</f>
        <v>0</v>
      </c>
      <c r="N4" s="10" cm="1">
        <f t="array" ref="N4">IF($B4="",0%,(_xlfn.XLOOKUP($B4,Tabla1[[#All],[ID]],Tabla1[[#All],[MgO]])))</f>
        <v>0.25</v>
      </c>
      <c r="O4" s="10" cm="1">
        <f t="array" ref="O4">IF($B4="",0%,(_xlfn.XLOOKUP($B4,Tabla1[[#All],[ID]],Tabla1[[#All],[S]])))</f>
        <v>0.2</v>
      </c>
      <c r="P4" s="10" cm="1">
        <f t="array" ref="P4">IF($B4="",0%,(_xlfn.XLOOKUP($B4,Tabla1[[#All],[ID]],Tabla1[[#All],[B]])))</f>
        <v>0</v>
      </c>
      <c r="Q4" s="10" cm="1">
        <f t="array" ref="Q4">IF($B4="",0%,(_xlfn.XLOOKUP($B4,Tabla1[[#All],[ID]],Tabla1[[#All],[Co]])))</f>
        <v>0</v>
      </c>
      <c r="R4" s="10" cm="1">
        <f t="array" ref="R4">IF($B4="",0%,(_xlfn.XLOOKUP($B4,Tabla1[[#All],[ID]],Tabla1[[#All],[Cu]])))</f>
        <v>0</v>
      </c>
      <c r="S4" s="10" cm="1">
        <f t="array" ref="S4">IF($B4="",0%,(_xlfn.XLOOKUP($B4,Tabla1[[#All],[ID]],Tabla1[[#All],[Fe]])))</f>
        <v>0</v>
      </c>
      <c r="T4" s="10" cm="1">
        <f t="array" ref="T4">IF($B4="",0%,(_xlfn.XLOOKUP($B4,Tabla1[[#All],[ID]],Tabla1[[#All],[Mn]])))</f>
        <v>0</v>
      </c>
      <c r="U4" s="10" cm="1">
        <f t="array" ref="U4">IF($B4="",0%,(_xlfn.XLOOKUP($B4,Tabla1[[#All],[ID]],Tabla1[[#All],[Mo]])))</f>
        <v>0</v>
      </c>
      <c r="V4" s="10" cm="1">
        <f t="array" ref="V4">IF($B4="",0%,(_xlfn.XLOOKUP($B4,Tabla1[[#All],[ID]],Tabla1[[#All],[SiO2]])))</f>
        <v>0</v>
      </c>
      <c r="W4" s="10" cm="1">
        <f t="array" ref="W4">IF($B4="",0%,(_xlfn.XLOOKUP($B4,Tabla1[[#All],[ID]],Tabla1[[#All],[Zn]])))</f>
        <v>0</v>
      </c>
      <c r="X4" s="11" cm="1">
        <f t="array" ref="X4">IF($B4="",0%,(_xlfn.XLOOKUP($B4,Tabla1[[#All],[ID]],Tabla1[[#All],[Na]])))</f>
        <v>0</v>
      </c>
    </row>
    <row r="5" spans="1:24" x14ac:dyDescent="0.25">
      <c r="A5" s="9"/>
      <c r="B5" s="9" t="s">
        <v>43</v>
      </c>
      <c r="C5" s="9">
        <v>350</v>
      </c>
      <c r="D5" s="9">
        <f>Tabla287[[#This Row],[CANTIDAD]]/10</f>
        <v>35</v>
      </c>
      <c r="E5" s="10" cm="1">
        <f t="array" ref="E5">IF($B5="",0%,_xlfn.XLOOKUP($B5,Tabla1[[#All],[ID]],Tabla1[[#All],[C]]))</f>
        <v>0</v>
      </c>
      <c r="F5" s="10" cm="1">
        <f t="array" ref="F5">IF($B5="",0%,_xlfn.XLOOKUP($B5,Tabla1[[#All],[ID]],Tabla1[[#All],[N]]))</f>
        <v>0</v>
      </c>
      <c r="G5" s="10" cm="1">
        <f t="array" ref="G5">IF($B5="",0%,(_xlfn.XLOOKUP($B5,Tabla1[[#All],[ID]],Tabla1[[#All],[N-NH4]])))</f>
        <v>0</v>
      </c>
      <c r="H5" s="10" cm="1">
        <f t="array" ref="H5">IF($B5="",0%,(_xlfn.XLOOKUP($B5,Tabla1[[#All],[ID]],Tabla1[[#All],[N-NO3]])))</f>
        <v>0</v>
      </c>
      <c r="I5" s="10" cm="1">
        <f t="array" ref="I5">IF($B5="",0%,(_xlfn.XLOOKUP($B5,Tabla1[[#All],[ID]],Tabla1[[#All],[N-org]])))</f>
        <v>0</v>
      </c>
      <c r="J5" s="10" cm="1">
        <f t="array" ref="J5">IF($B5="",0%,(_xlfn.XLOOKUP($B5,Tabla1[[#All],[ID]],Tabla1[[#All],[N-ur]])))</f>
        <v>0</v>
      </c>
      <c r="K5" s="10" cm="1">
        <f t="array" ref="K5">IF($B5="",0%,(_xlfn.XLOOKUP($B5,Tabla1[[#All],[ID]],Tabla1[[#All],[P]])))</f>
        <v>0</v>
      </c>
      <c r="L5" s="10" cm="1">
        <f t="array" ref="L5">IF($B5="",0%,(_xlfn.XLOOKUP($B5,Tabla1[[#All],[ID]],Tabla1[[#All],[K]])))</f>
        <v>0</v>
      </c>
      <c r="M5" s="10" cm="1">
        <f t="array" ref="M5">IF($B5="",0%,(_xlfn.XLOOKUP($B5,Tabla1[[#All],[ID]],Tabla1[[#All],[CaO]])))</f>
        <v>0.44</v>
      </c>
      <c r="N5" s="10" cm="1">
        <f t="array" ref="N5">IF($B5="",0%,(_xlfn.XLOOKUP($B5,Tabla1[[#All],[ID]],Tabla1[[#All],[MgO]])))</f>
        <v>0</v>
      </c>
      <c r="O5" s="10" cm="1">
        <f t="array" ref="O5">IF($B5="",0%,(_xlfn.XLOOKUP($B5,Tabla1[[#All],[ID]],Tabla1[[#All],[S]])))</f>
        <v>0</v>
      </c>
      <c r="P5" s="10" cm="1">
        <f t="array" ref="P5">IF($B5="",0%,(_xlfn.XLOOKUP($B5,Tabla1[[#All],[ID]],Tabla1[[#All],[B]])))</f>
        <v>0</v>
      </c>
      <c r="Q5" s="10" cm="1">
        <f t="array" ref="Q5">IF($B5="",0%,(_xlfn.XLOOKUP($B5,Tabla1[[#All],[ID]],Tabla1[[#All],[Co]])))</f>
        <v>0</v>
      </c>
      <c r="R5" s="10" cm="1">
        <f t="array" ref="R5">IF($B5="",0%,(_xlfn.XLOOKUP($B5,Tabla1[[#All],[ID]],Tabla1[[#All],[Cu]])))</f>
        <v>0</v>
      </c>
      <c r="S5" s="10" cm="1">
        <f t="array" ref="S5">IF($B5="",0%,(_xlfn.XLOOKUP($B5,Tabla1[[#All],[ID]],Tabla1[[#All],[Fe]])))</f>
        <v>0</v>
      </c>
      <c r="T5" s="10" cm="1">
        <f t="array" ref="T5">IF($B5="",0%,(_xlfn.XLOOKUP($B5,Tabla1[[#All],[ID]],Tabla1[[#All],[Mn]])))</f>
        <v>0</v>
      </c>
      <c r="U5" s="10" cm="1">
        <f t="array" ref="U5">IF($B5="",0%,(_xlfn.XLOOKUP($B5,Tabla1[[#All],[ID]],Tabla1[[#All],[Mo]])))</f>
        <v>0</v>
      </c>
      <c r="V5" s="10" cm="1">
        <f t="array" ref="V5">IF($B5="",0%,(_xlfn.XLOOKUP($B5,Tabla1[[#All],[ID]],Tabla1[[#All],[SiO2]])))</f>
        <v>0</v>
      </c>
      <c r="W5" s="10" cm="1">
        <f t="array" ref="W5">IF($B5="",0%,(_xlfn.XLOOKUP($B5,Tabla1[[#All],[ID]],Tabla1[[#All],[Zn]])))</f>
        <v>0</v>
      </c>
      <c r="X5" s="11" cm="1">
        <f t="array" ref="X5">IF($B5="",0%,(_xlfn.XLOOKUP($B5,Tabla1[[#All],[ID]],Tabla1[[#All],[Na]])))</f>
        <v>0</v>
      </c>
    </row>
    <row r="6" spans="1:24" x14ac:dyDescent="0.25">
      <c r="A6" s="9"/>
      <c r="B6" s="9" t="s">
        <v>138</v>
      </c>
      <c r="C6" s="9">
        <v>600</v>
      </c>
      <c r="D6" s="9">
        <f>Tabla287[[#This Row],[CANTIDAD]]/10</f>
        <v>60</v>
      </c>
      <c r="E6" s="10" cm="1">
        <f t="array" ref="E6">IF($B6="",0%,_xlfn.XLOOKUP($B6,Tabla1[[#All],[ID]],Tabla1[[#All],[C]]))</f>
        <v>0</v>
      </c>
      <c r="F6" s="10" cm="1">
        <f t="array" ref="F6">IF($B6="",0%,_xlfn.XLOOKUP($B6,Tabla1[[#All],[ID]],Tabla1[[#All],[N]]))</f>
        <v>0</v>
      </c>
      <c r="G6" s="10" cm="1">
        <f t="array" ref="G6">IF($B6="",0%,(_xlfn.XLOOKUP($B6,Tabla1[[#All],[ID]],Tabla1[[#All],[N-NH4]])))</f>
        <v>0</v>
      </c>
      <c r="H6" s="10" cm="1">
        <f t="array" ref="H6">IF($B6="",0%,(_xlfn.XLOOKUP($B6,Tabla1[[#All],[ID]],Tabla1[[#All],[N-NO3]])))</f>
        <v>0</v>
      </c>
      <c r="I6" s="10" cm="1">
        <f t="array" ref="I6">IF($B6="",0%,(_xlfn.XLOOKUP($B6,Tabla1[[#All],[ID]],Tabla1[[#All],[N-org]])))</f>
        <v>0</v>
      </c>
      <c r="J6" s="10" cm="1">
        <f t="array" ref="J6">IF($B6="",0%,(_xlfn.XLOOKUP($B6,Tabla1[[#All],[ID]],Tabla1[[#All],[N-ur]])))</f>
        <v>0</v>
      </c>
      <c r="K6" s="10" cm="1">
        <f t="array" ref="K6">IF($B6="",0%,(_xlfn.XLOOKUP($B6,Tabla1[[#All],[ID]],Tabla1[[#All],[P]])))</f>
        <v>0</v>
      </c>
      <c r="L6" s="10" cm="1">
        <f t="array" ref="L6">IF($B6="",0%,(_xlfn.XLOOKUP($B6,Tabla1[[#All],[ID]],Tabla1[[#All],[K]])))</f>
        <v>2.4E-2</v>
      </c>
      <c r="M6" s="10" cm="1">
        <f t="array" ref="M6">IF($B6="",0%,(_xlfn.XLOOKUP($B6,Tabla1[[#All],[ID]],Tabla1[[#All],[CaO]])))</f>
        <v>6.2E-2</v>
      </c>
      <c r="N6" s="10" cm="1">
        <f t="array" ref="N6">IF($B6="",0%,(_xlfn.XLOOKUP($B6,Tabla1[[#All],[ID]],Tabla1[[#All],[MgO]])))</f>
        <v>0.04</v>
      </c>
      <c r="O6" s="10" cm="1">
        <f t="array" ref="O6">IF($B6="",0%,(_xlfn.XLOOKUP($B6,Tabla1[[#All],[ID]],Tabla1[[#All],[S]])))</f>
        <v>0</v>
      </c>
      <c r="P6" s="10" cm="1">
        <f t="array" ref="P6">IF($B6="",0%,(_xlfn.XLOOKUP($B6,Tabla1[[#All],[ID]],Tabla1[[#All],[B]])))</f>
        <v>0</v>
      </c>
      <c r="Q6" s="10" cm="1">
        <f t="array" ref="Q6">IF($B6="",0%,(_xlfn.XLOOKUP($B6,Tabla1[[#All],[ID]],Tabla1[[#All],[Co]])))</f>
        <v>0</v>
      </c>
      <c r="R6" s="10" cm="1">
        <f t="array" ref="R6">IF($B6="",0%,(_xlfn.XLOOKUP($B6,Tabla1[[#All],[ID]],Tabla1[[#All],[Cu]])))</f>
        <v>0</v>
      </c>
      <c r="S6" s="10" cm="1">
        <f t="array" ref="S6">IF($B6="",0%,(_xlfn.XLOOKUP($B6,Tabla1[[#All],[ID]],Tabla1[[#All],[Fe]])))</f>
        <v>0</v>
      </c>
      <c r="T6" s="10" cm="1">
        <f t="array" ref="T6">IF($B6="",0%,(_xlfn.XLOOKUP($B6,Tabla1[[#All],[ID]],Tabla1[[#All],[Mn]])))</f>
        <v>0</v>
      </c>
      <c r="U6" s="10" cm="1">
        <f t="array" ref="U6">IF($B6="",0%,(_xlfn.XLOOKUP($B6,Tabla1[[#All],[ID]],Tabla1[[#All],[Mo]])))</f>
        <v>0</v>
      </c>
      <c r="V6" s="10" cm="1">
        <f t="array" ref="V6">IF($B6="",0%,(_xlfn.XLOOKUP($B6,Tabla1[[#All],[ID]],Tabla1[[#All],[SiO2]])))</f>
        <v>0.56899999999999995</v>
      </c>
      <c r="W6" s="10" cm="1">
        <f t="array" ref="W6">IF($B6="",0%,(_xlfn.XLOOKUP($B6,Tabla1[[#All],[ID]],Tabla1[[#All],[Zn]])))</f>
        <v>0</v>
      </c>
      <c r="X6" s="11" cm="1">
        <f t="array" ref="X6">IF($B6="",0%,(_xlfn.XLOOKUP($B6,Tabla1[[#All],[ID]],Tabla1[[#All],[Na]])))</f>
        <v>0</v>
      </c>
    </row>
    <row r="7" spans="1:24" x14ac:dyDescent="0.25">
      <c r="A7" s="9"/>
      <c r="B7" s="9"/>
      <c r="C7" s="9"/>
      <c r="D7" s="9">
        <f>Tabla287[[#This Row],[CANTIDAD]]/10</f>
        <v>0</v>
      </c>
      <c r="E7" s="10">
        <v>0</v>
      </c>
      <c r="F7" s="10" cm="1">
        <f t="array" ref="F7">IF($B7="",0%,_xlfn.XLOOKUP($B7,Tabla1[[#All],[ID]],Tabla1[[#All],[N]]))</f>
        <v>0</v>
      </c>
      <c r="G7" s="10">
        <v>0</v>
      </c>
      <c r="H7" s="10">
        <v>0</v>
      </c>
      <c r="I7" s="10">
        <v>0</v>
      </c>
      <c r="J7" s="10" cm="1">
        <f t="array" ref="J7">IF($B7="",0%,(_xlfn.XLOOKUP($B7,Tabla1[[#All],[ID]],Tabla1[[#All],[N-ur]])))</f>
        <v>0</v>
      </c>
      <c r="K7" s="10" cm="1">
        <f t="array" ref="K7">IF($B7="",0%,(_xlfn.XLOOKUP($B7,Tabla1[[#All],[ID]],Tabla1[[#All],[P]])))</f>
        <v>0</v>
      </c>
      <c r="L7" s="10" cm="1">
        <f t="array" ref="L7">IF($B7="",0%,(_xlfn.XLOOKUP($B7,Tabla1[[#All],[ID]],Tabla1[[#All],[K]])))</f>
        <v>0</v>
      </c>
      <c r="M7" s="10" cm="1">
        <f t="array" ref="M7">IF($B7="",0%,(_xlfn.XLOOKUP($B7,Tabla1[[#All],[ID]],Tabla1[[#All],[CaO]])))</f>
        <v>0</v>
      </c>
      <c r="N7" s="10" cm="1">
        <f t="array" ref="N7">IF($B7="",0%,(_xlfn.XLOOKUP($B7,Tabla1[[#All],[ID]],Tabla1[[#All],[MgO]])))</f>
        <v>0</v>
      </c>
      <c r="O7" s="10" cm="1">
        <f t="array" ref="O7">IF($B7="",0%,(_xlfn.XLOOKUP($B7,Tabla1[[#All],[ID]],Tabla1[[#All],[S]])))</f>
        <v>0</v>
      </c>
      <c r="P7" s="10" cm="1">
        <f t="array" ref="P7">IF($B7="",0%,(_xlfn.XLOOKUP($B7,Tabla1[[#All],[ID]],Tabla1[[#All],[B]])))</f>
        <v>0</v>
      </c>
      <c r="Q7" s="10" cm="1">
        <f t="array" ref="Q7">IF($B7="",0%,(_xlfn.XLOOKUP($B7,Tabla1[[#All],[ID]],Tabla1[[#All],[Co]])))</f>
        <v>0</v>
      </c>
      <c r="R7" s="10" cm="1">
        <f t="array" ref="R7">IF($B7="",0%,(_xlfn.XLOOKUP($B7,Tabla1[[#All],[ID]],Tabla1[[#All],[Cu]])))</f>
        <v>0</v>
      </c>
      <c r="S7" s="10" cm="1">
        <f t="array" ref="S7">IF($B7="",0%,(_xlfn.XLOOKUP($B7,Tabla1[[#All],[ID]],Tabla1[[#All],[Fe]])))</f>
        <v>0</v>
      </c>
      <c r="T7" s="10" cm="1">
        <f t="array" ref="T7">IF($B7="",0%,(_xlfn.XLOOKUP($B7,Tabla1[[#All],[ID]],Tabla1[[#All],[Mn]])))</f>
        <v>0</v>
      </c>
      <c r="U7" s="10" cm="1">
        <f t="array" ref="U7">IF($B7="",0%,(_xlfn.XLOOKUP($B7,Tabla1[[#All],[ID]],Tabla1[[#All],[Mo]])))</f>
        <v>0</v>
      </c>
      <c r="V7" s="10" cm="1">
        <f t="array" ref="V7">IF($B7="",0%,(_xlfn.XLOOKUP($B7,Tabla1[[#All],[ID]],Tabla1[[#All],[SiO2]])))</f>
        <v>0</v>
      </c>
      <c r="W7" s="10" cm="1">
        <f t="array" ref="W7">IF($B7="",0%,(_xlfn.XLOOKUP($B7,Tabla1[[#All],[ID]],Tabla1[[#All],[Zn]])))</f>
        <v>0</v>
      </c>
      <c r="X7" s="11" cm="1">
        <f t="array" ref="X7">IF($B7="",0%,(_xlfn.XLOOKUP($B7,Tabla1[[#All],[ID]],Tabla1[[#All],[Na]])))</f>
        <v>0</v>
      </c>
    </row>
    <row r="8" spans="1:24" x14ac:dyDescent="0.25">
      <c r="A8" s="9"/>
      <c r="B8" s="9"/>
      <c r="C8" s="9"/>
      <c r="D8" s="9">
        <f>Tabla287[[#This Row],[CANTIDAD]]/10</f>
        <v>0</v>
      </c>
      <c r="E8" s="10" cm="1">
        <f t="array" ref="E8">IF($B8="",0%,_xlfn.XLOOKUP($B8,Tabla1[[#All],[ID]],Tabla1[[#All],[C]]))</f>
        <v>0</v>
      </c>
      <c r="F8" s="10" cm="1">
        <f t="array" ref="F8">IF($B8="",0%,_xlfn.XLOOKUP($B8,Tabla1[[#All],[ID]],Tabla1[[#All],[N]]))</f>
        <v>0</v>
      </c>
      <c r="G8" s="10" cm="1">
        <f t="array" ref="G8">IF($B8="",0%,(_xlfn.XLOOKUP($B8,Tabla1[[#All],[ID]],Tabla1[[#All],[N-NH4]])))</f>
        <v>0</v>
      </c>
      <c r="H8" s="10" cm="1">
        <f t="array" ref="H8">IF($B8="",0%,(_xlfn.XLOOKUP($B8,Tabla1[[#All],[ID]],Tabla1[[#All],[N-NO3]])))</f>
        <v>0</v>
      </c>
      <c r="I8" s="10" cm="1">
        <f t="array" ref="I8">IF($B8="",0%,(_xlfn.XLOOKUP($B8,Tabla1[[#All],[ID]],Tabla1[[#All],[N-org]])))</f>
        <v>0</v>
      </c>
      <c r="J8" s="10" cm="1">
        <f t="array" ref="J8">IF($B8="",0%,(_xlfn.XLOOKUP($B8,Tabla1[[#All],[ID]],Tabla1[[#All],[N-ur]])))</f>
        <v>0</v>
      </c>
      <c r="K8" s="10" cm="1">
        <f t="array" ref="K8">IF($B8="",0%,(_xlfn.XLOOKUP($B8,Tabla1[[#All],[ID]],Tabla1[[#All],[P]])))</f>
        <v>0</v>
      </c>
      <c r="L8" s="10" cm="1">
        <f t="array" ref="L8">IF($B8="",0%,(_xlfn.XLOOKUP($B8,Tabla1[[#All],[ID]],Tabla1[[#All],[K]])))</f>
        <v>0</v>
      </c>
      <c r="M8" s="10" cm="1">
        <f t="array" ref="M8">IF($B8="",0%,(_xlfn.XLOOKUP($B8,Tabla1[[#All],[ID]],Tabla1[[#All],[CaO]])))</f>
        <v>0</v>
      </c>
      <c r="N8" s="10" cm="1">
        <f t="array" ref="N8">IF($B8="",0%,(_xlfn.XLOOKUP($B8,Tabla1[[#All],[ID]],Tabla1[[#All],[MgO]])))</f>
        <v>0</v>
      </c>
      <c r="O8" s="10" cm="1">
        <f t="array" ref="O8">IF($B8="",0%,(_xlfn.XLOOKUP($B8,Tabla1[[#All],[ID]],Tabla1[[#All],[S]])))</f>
        <v>0</v>
      </c>
      <c r="P8" s="10" cm="1">
        <f t="array" ref="P8">IF($B8="",0%,(_xlfn.XLOOKUP($B8,Tabla1[[#All],[ID]],Tabla1[[#All],[B]])))</f>
        <v>0</v>
      </c>
      <c r="Q8" s="10" cm="1">
        <f t="array" ref="Q8">IF($B8="",0%,(_xlfn.XLOOKUP($B8,Tabla1[[#All],[ID]],Tabla1[[#All],[Co]])))</f>
        <v>0</v>
      </c>
      <c r="R8" s="10" cm="1">
        <f t="array" ref="R8">IF($B8="",0%,(_xlfn.XLOOKUP($B8,Tabla1[[#All],[ID]],Tabla1[[#All],[Cu]])))</f>
        <v>0</v>
      </c>
      <c r="S8" s="10" cm="1">
        <f t="array" ref="S8">IF($B8="",0%,(_xlfn.XLOOKUP($B8,Tabla1[[#All],[ID]],Tabla1[[#All],[Fe]])))</f>
        <v>0</v>
      </c>
      <c r="T8" s="10" cm="1">
        <f t="array" ref="T8">IF($B8="",0%,(_xlfn.XLOOKUP($B8,Tabla1[[#All],[ID]],Tabla1[[#All],[Mn]])))</f>
        <v>0</v>
      </c>
      <c r="U8" s="10" cm="1">
        <f t="array" ref="U8">IF($B8="",0%,(_xlfn.XLOOKUP($B8,Tabla1[[#All],[ID]],Tabla1[[#All],[Mo]])))</f>
        <v>0</v>
      </c>
      <c r="V8" s="10" cm="1">
        <f t="array" ref="V8">IF($B8="",0%,(_xlfn.XLOOKUP($B8,Tabla1[[#All],[ID]],Tabla1[[#All],[SiO2]])))</f>
        <v>0</v>
      </c>
      <c r="W8" s="10" cm="1">
        <f t="array" ref="W8">IF($B8="",0%,(_xlfn.XLOOKUP($B8,Tabla1[[#All],[ID]],Tabla1[[#All],[Zn]])))</f>
        <v>0</v>
      </c>
      <c r="X8" s="11" cm="1">
        <f t="array" ref="X8">IF($B8="",0%,(_xlfn.XLOOKUP($B8,Tabla1[[#All],[ID]],Tabla1[[#All],[Na]])))</f>
        <v>0</v>
      </c>
    </row>
    <row r="9" spans="1:24" x14ac:dyDescent="0.25">
      <c r="A9" s="9"/>
      <c r="B9" s="9"/>
      <c r="C9" s="9"/>
      <c r="D9" s="9">
        <f>Tabla287[[#This Row],[CANTIDAD]]/10</f>
        <v>0</v>
      </c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1"/>
    </row>
    <row r="10" spans="1:24" x14ac:dyDescent="0.25">
      <c r="A10" s="9"/>
      <c r="B10" s="9"/>
      <c r="C10" s="9"/>
      <c r="D10" s="9">
        <f>IF(Tabla287[[#This Row],[CANTIDAD]]="",0%,Tabla287[[#This Row],[CANTIDAD]]/10)</f>
        <v>0</v>
      </c>
      <c r="E10" s="10" cm="1">
        <f t="array" ref="E10">IF($B10="",0%,_xlfn.XLOOKUP($B10,Tabla1[[#All],[ID]],Tabla1[[#All],[C]]))</f>
        <v>0</v>
      </c>
      <c r="F10" s="10" cm="1">
        <f t="array" ref="F10">IF($B10="",0%,_xlfn.XLOOKUP($B10,Tabla1[[#All],[ID]],Tabla1[[#All],[N]]))</f>
        <v>0</v>
      </c>
      <c r="G10" s="10" cm="1">
        <f t="array" ref="G10">IF($B10="",0%,(_xlfn.XLOOKUP($B10,Tabla1[[#All],[ID]],Tabla1[[#All],[N-NH4]])))</f>
        <v>0</v>
      </c>
      <c r="H10" s="10" cm="1">
        <f t="array" ref="H10">IF($B10="",0%,(_xlfn.XLOOKUP($B10,Tabla1[[#All],[ID]],Tabla1[[#All],[N-NO3]])))</f>
        <v>0</v>
      </c>
      <c r="I10" s="10" cm="1">
        <f t="array" ref="I10">IF($B10="",0%,(_xlfn.XLOOKUP($B10,Tabla1[[#All],[ID]],Tabla1[[#All],[N-org]])))</f>
        <v>0</v>
      </c>
      <c r="J10" s="10" cm="1">
        <f t="array" ref="J10">IF($B10="",0%,(_xlfn.XLOOKUP($B10,Tabla1[[#All],[ID]],Tabla1[[#All],[N-ur]])))</f>
        <v>0</v>
      </c>
      <c r="K10" s="10" cm="1">
        <f t="array" ref="K10">IF($B10="",0%,(_xlfn.XLOOKUP($B10,Tabla1[[#All],[ID]],Tabla1[[#All],[P]])))</f>
        <v>0</v>
      </c>
      <c r="L10" s="10" cm="1">
        <f t="array" ref="L10">IF($B10="",0%,(_xlfn.XLOOKUP($B10,Tabla1[[#All],[ID]],Tabla1[[#All],[K]])))</f>
        <v>0</v>
      </c>
      <c r="M10" s="10" cm="1">
        <f t="array" ref="M10">IF($B10="",0%,(_xlfn.XLOOKUP($B10,Tabla1[[#All],[ID]],Tabla1[[#All],[CaO]])))</f>
        <v>0</v>
      </c>
      <c r="N10" s="10" cm="1">
        <f t="array" ref="N10">IF($B10="",0%,(_xlfn.XLOOKUP($B10,Tabla1[[#All],[ID]],Tabla1[[#All],[MgO]])))</f>
        <v>0</v>
      </c>
      <c r="O10" s="10" cm="1">
        <f t="array" ref="O10">IF($B10="",0%,(_xlfn.XLOOKUP($B10,Tabla1[[#All],[ID]],Tabla1[[#All],[S]])))</f>
        <v>0</v>
      </c>
      <c r="P10" s="10" cm="1">
        <f t="array" ref="P10">IF($B10="",0%,(_xlfn.XLOOKUP($B10,Tabla1[[#All],[ID]],Tabla1[[#All],[B]])))</f>
        <v>0</v>
      </c>
      <c r="Q10" s="10" cm="1">
        <f t="array" ref="Q10">IF($B10="",0%,(_xlfn.XLOOKUP($B10,Tabla1[[#All],[ID]],Tabla1[[#All],[Co]])))</f>
        <v>0</v>
      </c>
      <c r="R10" s="10" cm="1">
        <f t="array" ref="R10">IF($B10="",0%,(_xlfn.XLOOKUP($B10,Tabla1[[#All],[ID]],Tabla1[[#All],[Cu]])))</f>
        <v>0</v>
      </c>
      <c r="S10" s="10" cm="1">
        <f t="array" ref="S10">IF($B10="",0%,(_xlfn.XLOOKUP($B10,Tabla1[[#All],[ID]],Tabla1[[#All],[Fe]])))</f>
        <v>0</v>
      </c>
      <c r="T10" s="10" cm="1">
        <f t="array" ref="T10">IF($B10="",0%,(_xlfn.XLOOKUP($B10,Tabla1[[#All],[ID]],Tabla1[[#All],[Mn]])))</f>
        <v>0</v>
      </c>
      <c r="U10" s="10" cm="1">
        <f t="array" ref="U10">IF($B10="",0%,(_xlfn.XLOOKUP($B10,Tabla1[[#All],[ID]],Tabla1[[#All],[Mo]])))</f>
        <v>0</v>
      </c>
      <c r="V10" s="10" cm="1">
        <f t="array" ref="V10">IF($B10="",0%,(_xlfn.XLOOKUP($B10,Tabla1[[#All],[ID]],Tabla1[[#All],[SiO2]])))</f>
        <v>0</v>
      </c>
      <c r="W10" s="10" cm="1">
        <f t="array" ref="W10">IF($B10="",0%,(_xlfn.XLOOKUP($B10,Tabla1[[#All],[ID]],Tabla1[[#All],[Zn]])))</f>
        <v>0</v>
      </c>
      <c r="X10" s="11" cm="1">
        <f t="array" ref="X10">IF($B10="",0%,(_xlfn.XLOOKUP($B10,Tabla1[[#All],[ID]],Tabla1[[#All],[Na]])))</f>
        <v>0</v>
      </c>
    </row>
    <row r="11" spans="1:24" x14ac:dyDescent="0.25">
      <c r="A11" s="9"/>
      <c r="B11" s="9"/>
      <c r="C11" s="9"/>
      <c r="D11" s="9">
        <f>IF(Tabla287[[#This Row],[CANTIDAD]]="",0%,Tabla287[[#This Row],[CANTIDAD]]/10)</f>
        <v>0</v>
      </c>
      <c r="E11" s="10" cm="1">
        <f t="array" ref="E11">IF($B11="",0%,_xlfn.XLOOKUP($B11,Tabla1[[#All],[ID]],Tabla1[[#All],[C]]))</f>
        <v>0</v>
      </c>
      <c r="F11" s="10" cm="1">
        <f t="array" ref="F11">IF($B11="",0%,_xlfn.XLOOKUP($B11,Tabla1[[#All],[ID]],Tabla1[[#All],[N]]))</f>
        <v>0</v>
      </c>
      <c r="G11" s="10" cm="1">
        <f t="array" ref="G11">IF($B11="",0%,(_xlfn.XLOOKUP($B11,Tabla1[[#All],[ID]],Tabla1[[#All],[N-NH4]])))</f>
        <v>0</v>
      </c>
      <c r="H11" s="10" cm="1">
        <f t="array" ref="H11">IF($B11="",0%,(_xlfn.XLOOKUP($B11,Tabla1[[#All],[ID]],Tabla1[[#All],[N-NO3]])))</f>
        <v>0</v>
      </c>
      <c r="I11" s="10" cm="1">
        <f t="array" ref="I11">IF($B11="",0%,(_xlfn.XLOOKUP($B11,Tabla1[[#All],[ID]],Tabla1[[#All],[N-org]])))</f>
        <v>0</v>
      </c>
      <c r="J11" s="10" cm="1">
        <f t="array" ref="J11">IF($B11="",0%,(_xlfn.XLOOKUP($B11,Tabla1[[#All],[ID]],Tabla1[[#All],[N-ur]])))</f>
        <v>0</v>
      </c>
      <c r="K11" s="10" cm="1">
        <f t="array" ref="K11">IF($B11="",0%,(_xlfn.XLOOKUP($B11,Tabla1[[#All],[ID]],Tabla1[[#All],[P]])))</f>
        <v>0</v>
      </c>
      <c r="L11" s="10" cm="1">
        <f t="array" ref="L11">IF($B11="",0%,(_xlfn.XLOOKUP($B11,Tabla1[[#All],[ID]],Tabla1[[#All],[K]])))</f>
        <v>0</v>
      </c>
      <c r="M11" s="10" cm="1">
        <f t="array" ref="M11">IF($B11="",0%,(_xlfn.XLOOKUP($B11,Tabla1[[#All],[ID]],Tabla1[[#All],[CaO]])))</f>
        <v>0</v>
      </c>
      <c r="N11" s="10" cm="1">
        <f t="array" ref="N11">IF($B11="",0%,(_xlfn.XLOOKUP($B11,Tabla1[[#All],[ID]],Tabla1[[#All],[MgO]])))</f>
        <v>0</v>
      </c>
      <c r="O11" s="10" cm="1">
        <f t="array" ref="O11">IF($B11="",0%,(_xlfn.XLOOKUP($B11,Tabla1[[#All],[ID]],Tabla1[[#All],[S]])))</f>
        <v>0</v>
      </c>
      <c r="P11" s="10" cm="1">
        <f t="array" ref="P11">IF($B11="",0%,(_xlfn.XLOOKUP($B11,Tabla1[[#All],[ID]],Tabla1[[#All],[B]])))</f>
        <v>0</v>
      </c>
      <c r="Q11" s="10" cm="1">
        <f t="array" ref="Q11">IF($B11="",0%,(_xlfn.XLOOKUP($B11,Tabla1[[#All],[ID]],Tabla1[[#All],[Co]])))</f>
        <v>0</v>
      </c>
      <c r="R11" s="10" cm="1">
        <f t="array" ref="R11">IF($B11="",0%,(_xlfn.XLOOKUP($B11,Tabla1[[#All],[ID]],Tabla1[[#All],[Cu]])))</f>
        <v>0</v>
      </c>
      <c r="S11" s="10" cm="1">
        <f t="array" ref="S11">IF($B11="",0%,(_xlfn.XLOOKUP($B11,Tabla1[[#All],[ID]],Tabla1[[#All],[Fe]])))</f>
        <v>0</v>
      </c>
      <c r="T11" s="10" cm="1">
        <f t="array" ref="T11">IF($B11="",0%,(_xlfn.XLOOKUP($B11,Tabla1[[#All],[ID]],Tabla1[[#All],[Mn]])))</f>
        <v>0</v>
      </c>
      <c r="U11" s="10" cm="1">
        <f t="array" ref="U11">IF($B11="",0%,(_xlfn.XLOOKUP($B11,Tabla1[[#All],[ID]],Tabla1[[#All],[Mo]])))</f>
        <v>0</v>
      </c>
      <c r="V11" s="10" cm="1">
        <f t="array" ref="V11">IF($B11="",0%,(_xlfn.XLOOKUP($B11,Tabla1[[#All],[ID]],Tabla1[[#All],[SiO2]])))</f>
        <v>0</v>
      </c>
      <c r="W11" s="10" cm="1">
        <f t="array" ref="W11">IF($B11="",0%,(_xlfn.XLOOKUP($B11,Tabla1[[#All],[ID]],Tabla1[[#All],[Zn]])))</f>
        <v>0</v>
      </c>
      <c r="X11" s="11" cm="1">
        <f t="array" ref="X11">IF($B11="",0%,(_xlfn.XLOOKUP($B11,Tabla1[[#All],[ID]],Tabla1[[#All],[Na]])))</f>
        <v>0</v>
      </c>
    </row>
    <row r="12" spans="1:24" x14ac:dyDescent="0.25">
      <c r="A12" s="9"/>
      <c r="B12" s="9"/>
      <c r="C12" s="9"/>
      <c r="D12" s="9">
        <f>IF(Tabla287[[#This Row],[CANTIDAD]]="",0%,Tabla287[[#This Row],[CANTIDAD]]/10)</f>
        <v>0</v>
      </c>
      <c r="E12" s="10" cm="1">
        <f t="array" ref="E12">IF($B12="",0%,_xlfn.XLOOKUP($B12,Tabla1[[#All],[ID]],Tabla1[[#All],[C]]))</f>
        <v>0</v>
      </c>
      <c r="F12" s="10" cm="1">
        <f t="array" ref="F12">IF($B12="",0%,_xlfn.XLOOKUP($B12,Tabla1[[#All],[ID]],Tabla1[[#All],[N]]))</f>
        <v>0</v>
      </c>
      <c r="G12" s="10" cm="1">
        <f t="array" ref="G12">IF($B12="",0%,(_xlfn.XLOOKUP($B12,Tabla1[[#All],[ID]],Tabla1[[#All],[N-NH4]])))</f>
        <v>0</v>
      </c>
      <c r="H12" s="10" cm="1">
        <f t="array" ref="H12">IF($B12="",0%,(_xlfn.XLOOKUP($B12,Tabla1[[#All],[ID]],Tabla1[[#All],[N-NO3]])))</f>
        <v>0</v>
      </c>
      <c r="I12" s="10" cm="1">
        <f t="array" ref="I12">IF($B12="",0%,(_xlfn.XLOOKUP($B12,Tabla1[[#All],[ID]],Tabla1[[#All],[N-org]])))</f>
        <v>0</v>
      </c>
      <c r="J12" s="10" cm="1">
        <f t="array" ref="J12">IF($B12="",0%,(_xlfn.XLOOKUP($B12,Tabla1[[#All],[ID]],Tabla1[[#All],[N-ur]])))</f>
        <v>0</v>
      </c>
      <c r="K12" s="10" cm="1">
        <f t="array" ref="K12">IF($B12="",0%,(_xlfn.XLOOKUP($B12,Tabla1[[#All],[ID]],Tabla1[[#All],[P]])))</f>
        <v>0</v>
      </c>
      <c r="L12" s="10" cm="1">
        <f t="array" ref="L12">IF($B12="",0%,(_xlfn.XLOOKUP($B12,Tabla1[[#All],[ID]],Tabla1[[#All],[K]])))</f>
        <v>0</v>
      </c>
      <c r="M12" s="10" cm="1">
        <f t="array" ref="M12">IF($B12="",0%,(_xlfn.XLOOKUP($B12,Tabla1[[#All],[ID]],Tabla1[[#All],[CaO]])))</f>
        <v>0</v>
      </c>
      <c r="N12" s="10" cm="1">
        <f t="array" ref="N12">IF($B12="",0%,(_xlfn.XLOOKUP($B12,Tabla1[[#All],[ID]],Tabla1[[#All],[MgO]])))</f>
        <v>0</v>
      </c>
      <c r="O12" s="10" cm="1">
        <f t="array" ref="O12">IF($B12="",0%,(_xlfn.XLOOKUP($B12,Tabla1[[#All],[ID]],Tabla1[[#All],[S]])))</f>
        <v>0</v>
      </c>
      <c r="P12" s="10" cm="1">
        <f t="array" ref="P12">IF($B12="",0%,(_xlfn.XLOOKUP($B12,Tabla1[[#All],[ID]],Tabla1[[#All],[B]])))</f>
        <v>0</v>
      </c>
      <c r="Q12" s="10" cm="1">
        <f t="array" ref="Q12">IF($B12="",0%,(_xlfn.XLOOKUP($B12,Tabla1[[#All],[ID]],Tabla1[[#All],[Co]])))</f>
        <v>0</v>
      </c>
      <c r="R12" s="10" cm="1">
        <f t="array" ref="R12">IF($B12="",0%,(_xlfn.XLOOKUP($B12,Tabla1[[#All],[ID]],Tabla1[[#All],[Cu]])))</f>
        <v>0</v>
      </c>
      <c r="S12" s="10" cm="1">
        <f t="array" ref="S12">IF($B12="",0%,(_xlfn.XLOOKUP($B12,Tabla1[[#All],[ID]],Tabla1[[#All],[Fe]])))</f>
        <v>0</v>
      </c>
      <c r="T12" s="10" cm="1">
        <f t="array" ref="T12">IF($B12="",0%,(_xlfn.XLOOKUP($B12,Tabla1[[#All],[ID]],Tabla1[[#All],[Mn]])))</f>
        <v>0</v>
      </c>
      <c r="U12" s="10" cm="1">
        <f t="array" ref="U12">IF($B12="",0%,(_xlfn.XLOOKUP($B12,Tabla1[[#All],[ID]],Tabla1[[#All],[Mo]])))</f>
        <v>0</v>
      </c>
      <c r="V12" s="10" cm="1">
        <f t="array" ref="V12">IF($B12="",0%,(_xlfn.XLOOKUP($B12,Tabla1[[#All],[ID]],Tabla1[[#All],[SiO2]])))</f>
        <v>0</v>
      </c>
      <c r="W12" s="10" cm="1">
        <f t="array" ref="W12">IF($B12="",0%,(_xlfn.XLOOKUP($B12,Tabla1[[#All],[ID]],Tabla1[[#All],[Zn]])))</f>
        <v>0</v>
      </c>
      <c r="X12" s="11" cm="1">
        <f t="array" ref="X12">IF($B12="",0%,(_xlfn.XLOOKUP($B12,Tabla1[[#All],[ID]],Tabla1[[#All],[Na]])))</f>
        <v>0</v>
      </c>
    </row>
    <row r="13" spans="1:24" x14ac:dyDescent="0.25">
      <c r="A13" s="9"/>
      <c r="B13" s="9"/>
      <c r="C13" s="9"/>
      <c r="D13" s="9">
        <f>IF(Tabla287[[#This Row],[CANTIDAD]]="",0%,Tabla287[[#This Row],[CANTIDAD]]/10)</f>
        <v>0</v>
      </c>
      <c r="E13" s="10" cm="1">
        <f t="array" ref="E13">IF($B13="",0%,_xlfn.XLOOKUP($B13,Tabla1[[#All],[ID]],Tabla1[[#All],[C]]))</f>
        <v>0</v>
      </c>
      <c r="F13" s="10" cm="1">
        <f t="array" ref="F13">IF($B13="",0%,_xlfn.XLOOKUP($B13,Tabla1[[#All],[ID]],Tabla1[[#All],[N]]))</f>
        <v>0</v>
      </c>
      <c r="G13" s="10" cm="1">
        <f t="array" ref="G13">IF($B13="",0%,(_xlfn.XLOOKUP($B13,Tabla1[[#All],[ID]],Tabla1[[#All],[N-NH4]])))</f>
        <v>0</v>
      </c>
      <c r="H13" s="10" cm="1">
        <f t="array" ref="H13">IF($B13="",0%,(_xlfn.XLOOKUP($B13,Tabla1[[#All],[ID]],Tabla1[[#All],[N-NO3]])))</f>
        <v>0</v>
      </c>
      <c r="I13" s="10" cm="1">
        <f t="array" ref="I13">IF($B13="",0%,(_xlfn.XLOOKUP($B13,Tabla1[[#All],[ID]],Tabla1[[#All],[N-org]])))</f>
        <v>0</v>
      </c>
      <c r="J13" s="10" cm="1">
        <f t="array" ref="J13">IF($B13="",0%,(_xlfn.XLOOKUP($B13,Tabla1[[#All],[ID]],Tabla1[[#All],[N-ur]])))</f>
        <v>0</v>
      </c>
      <c r="K13" s="10" cm="1">
        <f t="array" ref="K13">IF($B13="",0%,(_xlfn.XLOOKUP($B13,Tabla1[[#All],[ID]],Tabla1[[#All],[P]])))</f>
        <v>0</v>
      </c>
      <c r="L13" s="10" cm="1">
        <f t="array" ref="L13">IF($B13="",0%,(_xlfn.XLOOKUP($B13,Tabla1[[#All],[ID]],Tabla1[[#All],[K]])))</f>
        <v>0</v>
      </c>
      <c r="M13" s="10" cm="1">
        <f t="array" ref="M13">IF($B13="",0%,(_xlfn.XLOOKUP($B13,Tabla1[[#All],[ID]],Tabla1[[#All],[CaO]])))</f>
        <v>0</v>
      </c>
      <c r="N13" s="10" cm="1">
        <f t="array" ref="N13">IF($B13="",0%,(_xlfn.XLOOKUP($B13,Tabla1[[#All],[ID]],Tabla1[[#All],[MgO]])))</f>
        <v>0</v>
      </c>
      <c r="O13" s="10" cm="1">
        <f t="array" ref="O13">IF($B13="",0%,(_xlfn.XLOOKUP($B13,Tabla1[[#All],[ID]],Tabla1[[#All],[S]])))</f>
        <v>0</v>
      </c>
      <c r="P13" s="10" cm="1">
        <f t="array" ref="P13">IF($B13="",0%,(_xlfn.XLOOKUP($B13,Tabla1[[#All],[ID]],Tabla1[[#All],[B]])))</f>
        <v>0</v>
      </c>
      <c r="Q13" s="10" cm="1">
        <f t="array" ref="Q13">IF($B13="",0%,(_xlfn.XLOOKUP($B13,Tabla1[[#All],[ID]],Tabla1[[#All],[Co]])))</f>
        <v>0</v>
      </c>
      <c r="R13" s="10" cm="1">
        <f t="array" ref="R13">IF($B13="",0%,(_xlfn.XLOOKUP($B13,Tabla1[[#All],[ID]],Tabla1[[#All],[Cu]])))</f>
        <v>0</v>
      </c>
      <c r="S13" s="10" cm="1">
        <f t="array" ref="S13">IF($B13="",0%,(_xlfn.XLOOKUP($B13,Tabla1[[#All],[ID]],Tabla1[[#All],[Fe]])))</f>
        <v>0</v>
      </c>
      <c r="T13" s="10" cm="1">
        <f t="array" ref="T13">IF($B13="",0%,(_xlfn.XLOOKUP($B13,Tabla1[[#All],[ID]],Tabla1[[#All],[Mn]])))</f>
        <v>0</v>
      </c>
      <c r="U13" s="10" cm="1">
        <f t="array" ref="U13">IF($B13="",0%,(_xlfn.XLOOKUP($B13,Tabla1[[#All],[ID]],Tabla1[[#All],[Mo]])))</f>
        <v>0</v>
      </c>
      <c r="V13" s="10" cm="1">
        <f t="array" ref="V13">IF($B13="",0%,(_xlfn.XLOOKUP($B13,Tabla1[[#All],[ID]],Tabla1[[#All],[SiO2]])))</f>
        <v>0</v>
      </c>
      <c r="W13" s="10" cm="1">
        <f t="array" ref="W13">IF($B13="",0%,(_xlfn.XLOOKUP($B13,Tabla1[[#All],[ID]],Tabla1[[#All],[Zn]])))</f>
        <v>0</v>
      </c>
      <c r="X13" s="11" cm="1">
        <f t="array" ref="X13">IF($B13="",0%,(_xlfn.XLOOKUP($B13,Tabla1[[#All],[ID]],Tabla1[[#All],[Na]])))</f>
        <v>0</v>
      </c>
    </row>
    <row r="14" spans="1:24" x14ac:dyDescent="0.25">
      <c r="A14" s="9"/>
      <c r="B14" s="9"/>
      <c r="C14" s="9"/>
      <c r="D14" s="9">
        <f>IF(Tabla287[[#This Row],[CANTIDAD]]="",0%,Tabla287[[#This Row],[CANTIDAD]]/10)</f>
        <v>0</v>
      </c>
      <c r="E14" s="10" cm="1">
        <f t="array" ref="E14">IF($B14="",0%,_xlfn.XLOOKUP($B14,Tabla1[[#All],[ID]],Tabla1[[#All],[C]]))</f>
        <v>0</v>
      </c>
      <c r="F14" s="10" cm="1">
        <f t="array" ref="F14">IF($B14="",0%,_xlfn.XLOOKUP($B14,Tabla1[[#All],[ID]],Tabla1[[#All],[N]]))</f>
        <v>0</v>
      </c>
      <c r="G14" s="10" cm="1">
        <f t="array" ref="G14">IF($B14="",0%,(_xlfn.XLOOKUP($B14,Tabla1[[#All],[ID]],Tabla1[[#All],[N-NH4]])))</f>
        <v>0</v>
      </c>
      <c r="H14" s="10" cm="1">
        <f t="array" ref="H14">IF($B14="",0%,(_xlfn.XLOOKUP($B14,Tabla1[[#All],[ID]],Tabla1[[#All],[N-NO3]])))</f>
        <v>0</v>
      </c>
      <c r="I14" s="10" cm="1">
        <f t="array" ref="I14">IF($B14="",0%,(_xlfn.XLOOKUP($B14,Tabla1[[#All],[ID]],Tabla1[[#All],[N-org]])))</f>
        <v>0</v>
      </c>
      <c r="J14" s="10" cm="1">
        <f t="array" ref="J14">IF($B14="",0%,(_xlfn.XLOOKUP($B14,Tabla1[[#All],[ID]],Tabla1[[#All],[N-ur]])))</f>
        <v>0</v>
      </c>
      <c r="K14" s="10" cm="1">
        <f t="array" ref="K14">IF($B14="",0%,(_xlfn.XLOOKUP($B14,Tabla1[[#All],[ID]],Tabla1[[#All],[P]])))</f>
        <v>0</v>
      </c>
      <c r="L14" s="10" cm="1">
        <f t="array" ref="L14">IF($B14="",0%,(_xlfn.XLOOKUP($B14,Tabla1[[#All],[ID]],Tabla1[[#All],[K]])))</f>
        <v>0</v>
      </c>
      <c r="M14" s="10" cm="1">
        <f t="array" ref="M14">IF($B14="",0%,(_xlfn.XLOOKUP($B14,Tabla1[[#All],[ID]],Tabla1[[#All],[CaO]])))</f>
        <v>0</v>
      </c>
      <c r="N14" s="10" cm="1">
        <f t="array" ref="N14">IF($B14="",0%,(_xlfn.XLOOKUP($B14,Tabla1[[#All],[ID]],Tabla1[[#All],[MgO]])))</f>
        <v>0</v>
      </c>
      <c r="O14" s="10" cm="1">
        <f t="array" ref="O14">IF($B14="",0%,(_xlfn.XLOOKUP($B14,Tabla1[[#All],[ID]],Tabla1[[#All],[S]])))</f>
        <v>0</v>
      </c>
      <c r="P14" s="10" cm="1">
        <f t="array" ref="P14">IF($B14="",0%,(_xlfn.XLOOKUP($B14,Tabla1[[#All],[ID]],Tabla1[[#All],[B]])))</f>
        <v>0</v>
      </c>
      <c r="Q14" s="10" cm="1">
        <f t="array" ref="Q14">IF($B14="",0%,(_xlfn.XLOOKUP($B14,Tabla1[[#All],[ID]],Tabla1[[#All],[Co]])))</f>
        <v>0</v>
      </c>
      <c r="R14" s="10" cm="1">
        <f t="array" ref="R14">IF($B14="",0%,(_xlfn.XLOOKUP($B14,Tabla1[[#All],[ID]],Tabla1[[#All],[Cu]])))</f>
        <v>0</v>
      </c>
      <c r="S14" s="10" cm="1">
        <f t="array" ref="S14">IF($B14="",0%,(_xlfn.XLOOKUP($B14,Tabla1[[#All],[ID]],Tabla1[[#All],[Fe]])))</f>
        <v>0</v>
      </c>
      <c r="T14" s="10" cm="1">
        <f t="array" ref="T14">IF($B14="",0%,(_xlfn.XLOOKUP($B14,Tabla1[[#All],[ID]],Tabla1[[#All],[Mn]])))</f>
        <v>0</v>
      </c>
      <c r="U14" s="10" cm="1">
        <f t="array" ref="U14">IF($B14="",0%,(_xlfn.XLOOKUP($B14,Tabla1[[#All],[ID]],Tabla1[[#All],[Mo]])))</f>
        <v>0</v>
      </c>
      <c r="V14" s="10" cm="1">
        <f t="array" ref="V14">IF($B14="",0%,(_xlfn.XLOOKUP($B14,Tabla1[[#All],[ID]],Tabla1[[#All],[SiO2]])))</f>
        <v>0</v>
      </c>
      <c r="W14" s="10" cm="1">
        <f t="array" ref="W14">IF($B14="",0%,(_xlfn.XLOOKUP($B14,Tabla1[[#All],[ID]],Tabla1[[#All],[Zn]])))</f>
        <v>0</v>
      </c>
      <c r="X14" s="11" cm="1">
        <f t="array" ref="X14">IF($B14="",0%,(_xlfn.XLOOKUP($B14,Tabla1[[#All],[ID]],Tabla1[[#All],[Na]])))</f>
        <v>0</v>
      </c>
    </row>
    <row r="15" spans="1:24" x14ac:dyDescent="0.25">
      <c r="A15" s="9"/>
      <c r="B15" s="9"/>
      <c r="C15" s="9"/>
      <c r="D15" s="9">
        <f>IF(Tabla287[[#This Row],[CANTIDAD]]="",0%,Tabla287[[#This Row],[CANTIDAD]]/10)</f>
        <v>0</v>
      </c>
      <c r="E15" s="10" cm="1">
        <f t="array" ref="E15">IF($B15="",0%,_xlfn.XLOOKUP($B15,Tabla1[[#All],[ID]],Tabla1[[#All],[C]]))</f>
        <v>0</v>
      </c>
      <c r="F15" s="10" cm="1">
        <f t="array" ref="F15">IF($B15="",0%,_xlfn.XLOOKUP($B15,Tabla1[[#All],[ID]],Tabla1[[#All],[N]]))</f>
        <v>0</v>
      </c>
      <c r="G15" s="10" cm="1">
        <f t="array" ref="G15">IF($B15="",0%,(_xlfn.XLOOKUP($B15,Tabla1[[#All],[ID]],Tabla1[[#All],[N-NH4]])))</f>
        <v>0</v>
      </c>
      <c r="H15" s="10" cm="1">
        <f t="array" ref="H15">IF($B15="",0%,(_xlfn.XLOOKUP($B15,Tabla1[[#All],[ID]],Tabla1[[#All],[N-NO3]])))</f>
        <v>0</v>
      </c>
      <c r="I15" s="10" cm="1">
        <f t="array" ref="I15">IF($B15="",0%,(_xlfn.XLOOKUP($B15,Tabla1[[#All],[ID]],Tabla1[[#All],[N-org]])))</f>
        <v>0</v>
      </c>
      <c r="J15" s="10" cm="1">
        <f t="array" ref="J15">IF($B15="",0%,(_xlfn.XLOOKUP($B15,Tabla1[[#All],[ID]],Tabla1[[#All],[N-ur]])))</f>
        <v>0</v>
      </c>
      <c r="K15" s="10" cm="1">
        <f t="array" ref="K15">IF($B15="",0%,(_xlfn.XLOOKUP($B15,Tabla1[[#All],[ID]],Tabla1[[#All],[P]])))</f>
        <v>0</v>
      </c>
      <c r="L15" s="10" cm="1">
        <f t="array" ref="L15">IF($B15="",0%,(_xlfn.XLOOKUP($B15,Tabla1[[#All],[ID]],Tabla1[[#All],[K]])))</f>
        <v>0</v>
      </c>
      <c r="M15" s="10" cm="1">
        <f t="array" ref="M15">IF($B15="",0%,(_xlfn.XLOOKUP($B15,Tabla1[[#All],[ID]],Tabla1[[#All],[CaO]])))</f>
        <v>0</v>
      </c>
      <c r="N15" s="10" cm="1">
        <f t="array" ref="N15">IF($B15="",0%,(_xlfn.XLOOKUP($B15,Tabla1[[#All],[ID]],Tabla1[[#All],[MgO]])))</f>
        <v>0</v>
      </c>
      <c r="O15" s="10" cm="1">
        <f t="array" ref="O15">IF($B15="",0%,(_xlfn.XLOOKUP($B15,Tabla1[[#All],[ID]],Tabla1[[#All],[S]])))</f>
        <v>0</v>
      </c>
      <c r="P15" s="10" cm="1">
        <f t="array" ref="P15">IF($B15="",0%,(_xlfn.XLOOKUP($B15,Tabla1[[#All],[ID]],Tabla1[[#All],[B]])))</f>
        <v>0</v>
      </c>
      <c r="Q15" s="10" cm="1">
        <f t="array" ref="Q15">IF($B15="",0%,(_xlfn.XLOOKUP($B15,Tabla1[[#All],[ID]],Tabla1[[#All],[Co]])))</f>
        <v>0</v>
      </c>
      <c r="R15" s="10" cm="1">
        <f t="array" ref="R15">IF($B15="",0%,(_xlfn.XLOOKUP($B15,Tabla1[[#All],[ID]],Tabla1[[#All],[Cu]])))</f>
        <v>0</v>
      </c>
      <c r="S15" s="10" cm="1">
        <f t="array" ref="S15">IF($B15="",0%,(_xlfn.XLOOKUP($B15,Tabla1[[#All],[ID]],Tabla1[[#All],[Fe]])))</f>
        <v>0</v>
      </c>
      <c r="T15" s="10" cm="1">
        <f t="array" ref="T15">IF($B15="",0%,(_xlfn.XLOOKUP($B15,Tabla1[[#All],[ID]],Tabla1[[#All],[Mn]])))</f>
        <v>0</v>
      </c>
      <c r="U15" s="10" cm="1">
        <f t="array" ref="U15">IF($B15="",0%,(_xlfn.XLOOKUP($B15,Tabla1[[#All],[ID]],Tabla1[[#All],[Mo]])))</f>
        <v>0</v>
      </c>
      <c r="V15" s="10" cm="1">
        <f t="array" ref="V15">IF($B15="",0%,(_xlfn.XLOOKUP($B15,Tabla1[[#All],[ID]],Tabla1[[#All],[SiO2]])))</f>
        <v>0</v>
      </c>
      <c r="W15" s="10" cm="1">
        <f t="array" ref="W15">IF($B15="",0%,(_xlfn.XLOOKUP($B15,Tabla1[[#All],[ID]],Tabla1[[#All],[Zn]])))</f>
        <v>0</v>
      </c>
      <c r="X15" s="11" cm="1">
        <f t="array" ref="X15">IF($B15="",0%,(_xlfn.XLOOKUP($B15,Tabla1[[#All],[ID]],Tabla1[[#All],[Na]])))</f>
        <v>0</v>
      </c>
    </row>
    <row r="16" spans="1:24" x14ac:dyDescent="0.25">
      <c r="A16" s="9"/>
      <c r="B16" s="9"/>
      <c r="C16" s="9"/>
      <c r="D16" s="9">
        <f>IF(Tabla287[[#This Row],[CANTIDAD]]="",0%,Tabla287[[#This Row],[CANTIDAD]]/10)</f>
        <v>0</v>
      </c>
      <c r="E16" s="10" cm="1">
        <f t="array" ref="E16">IF($B16="",0%,_xlfn.XLOOKUP($B16,Tabla1[[#All],[ID]],Tabla1[[#All],[C]]))</f>
        <v>0</v>
      </c>
      <c r="F16" s="10" cm="1">
        <f t="array" ref="F16">IF($B16="",0%,_xlfn.XLOOKUP($B16,Tabla1[[#All],[ID]],Tabla1[[#All],[N]]))</f>
        <v>0</v>
      </c>
      <c r="G16" s="10" cm="1">
        <f t="array" ref="G16">IF($B16="",0%,(_xlfn.XLOOKUP($B16,Tabla1[[#All],[ID]],Tabla1[[#All],[N-NH4]])))</f>
        <v>0</v>
      </c>
      <c r="H16" s="10" cm="1">
        <f t="array" ref="H16">IF($B16="",0%,(_xlfn.XLOOKUP($B16,Tabla1[[#All],[ID]],Tabla1[[#All],[N-NO3]])))</f>
        <v>0</v>
      </c>
      <c r="I16" s="10" cm="1">
        <f t="array" ref="I16">IF($B16="",0%,(_xlfn.XLOOKUP($B16,Tabla1[[#All],[ID]],Tabla1[[#All],[N-org]])))</f>
        <v>0</v>
      </c>
      <c r="J16" s="10" cm="1">
        <f t="array" ref="J16">IF($B16="",0%,(_xlfn.XLOOKUP($B16,Tabla1[[#All],[ID]],Tabla1[[#All],[N-ur]])))</f>
        <v>0</v>
      </c>
      <c r="K16" s="10" cm="1">
        <f t="array" ref="K16">IF($B16="",0%,(_xlfn.XLOOKUP($B16,Tabla1[[#All],[ID]],Tabla1[[#All],[P]])))</f>
        <v>0</v>
      </c>
      <c r="L16" s="10" cm="1">
        <f t="array" ref="L16">IF($B16="",0%,(_xlfn.XLOOKUP($B16,Tabla1[[#All],[ID]],Tabla1[[#All],[K]])))</f>
        <v>0</v>
      </c>
      <c r="M16" s="10" cm="1">
        <f t="array" ref="M16">IF($B16="",0%,(_xlfn.XLOOKUP($B16,Tabla1[[#All],[ID]],Tabla1[[#All],[CaO]])))</f>
        <v>0</v>
      </c>
      <c r="N16" s="10" cm="1">
        <f t="array" ref="N16">IF($B16="",0%,(_xlfn.XLOOKUP($B16,Tabla1[[#All],[ID]],Tabla1[[#All],[MgO]])))</f>
        <v>0</v>
      </c>
      <c r="O16" s="10" cm="1">
        <f t="array" ref="O16">IF($B16="",0%,(_xlfn.XLOOKUP($B16,Tabla1[[#All],[ID]],Tabla1[[#All],[S]])))</f>
        <v>0</v>
      </c>
      <c r="P16" s="10" cm="1">
        <f t="array" ref="P16">IF($B16="",0%,(_xlfn.XLOOKUP($B16,Tabla1[[#All],[ID]],Tabla1[[#All],[B]])))</f>
        <v>0</v>
      </c>
      <c r="Q16" s="10" cm="1">
        <f t="array" ref="Q16">IF($B16="",0%,(_xlfn.XLOOKUP($B16,Tabla1[[#All],[ID]],Tabla1[[#All],[Co]])))</f>
        <v>0</v>
      </c>
      <c r="R16" s="10" cm="1">
        <f t="array" ref="R16">IF($B16="",0%,(_xlfn.XLOOKUP($B16,Tabla1[[#All],[ID]],Tabla1[[#All],[Cu]])))</f>
        <v>0</v>
      </c>
      <c r="S16" s="10" cm="1">
        <f t="array" ref="S16">IF($B16="",0%,(_xlfn.XLOOKUP($B16,Tabla1[[#All],[ID]],Tabla1[[#All],[Fe]])))</f>
        <v>0</v>
      </c>
      <c r="T16" s="10" cm="1">
        <f t="array" ref="T16">IF($B16="",0%,(_xlfn.XLOOKUP($B16,Tabla1[[#All],[ID]],Tabla1[[#All],[Mn]])))</f>
        <v>0</v>
      </c>
      <c r="U16" s="10" cm="1">
        <f t="array" ref="U16">IF($B16="",0%,(_xlfn.XLOOKUP($B16,Tabla1[[#All],[ID]],Tabla1[[#All],[Mo]])))</f>
        <v>0</v>
      </c>
      <c r="V16" s="10" cm="1">
        <f t="array" ref="V16">IF($B16="",0%,(_xlfn.XLOOKUP($B16,Tabla1[[#All],[ID]],Tabla1[[#All],[SiO2]])))</f>
        <v>0</v>
      </c>
      <c r="W16" s="10" cm="1">
        <f t="array" ref="W16">IF($B16="",0%,(_xlfn.XLOOKUP($B16,Tabla1[[#All],[ID]],Tabla1[[#All],[Zn]])))</f>
        <v>0</v>
      </c>
      <c r="X16" s="11" cm="1">
        <f t="array" ref="X16">IF($B16="",0%,(_xlfn.XLOOKUP($B16,Tabla1[[#All],[ID]],Tabla1[[#All],[Na]])))</f>
        <v>0</v>
      </c>
    </row>
    <row r="17" spans="1:24" x14ac:dyDescent="0.25">
      <c r="A17" s="9"/>
      <c r="B17" s="9"/>
      <c r="C17" s="9"/>
      <c r="D17" s="9">
        <f>IF(Tabla287[[#This Row],[CANTIDAD]]="",0%,Tabla287[[#This Row],[CANTIDAD]]/10)</f>
        <v>0</v>
      </c>
      <c r="E17" s="10" cm="1">
        <f t="array" ref="E17">IF($B17="",0%,_xlfn.XLOOKUP($B17,Tabla1[[#All],[ID]],Tabla1[[#All],[C]]))</f>
        <v>0</v>
      </c>
      <c r="F17" s="10" cm="1">
        <f t="array" ref="F17">IF($B17="",0%,_xlfn.XLOOKUP($B17,Tabla1[[#All],[ID]],Tabla1[[#All],[N]]))</f>
        <v>0</v>
      </c>
      <c r="G17" s="10" cm="1">
        <f t="array" ref="G17">IF($B17="",0%,(_xlfn.XLOOKUP($B17,Tabla1[[#All],[ID]],Tabla1[[#All],[N-NH4]])))</f>
        <v>0</v>
      </c>
      <c r="H17" s="10" cm="1">
        <f t="array" ref="H17">IF($B17="",0%,(_xlfn.XLOOKUP($B17,Tabla1[[#All],[ID]],Tabla1[[#All],[N-NO3]])))</f>
        <v>0</v>
      </c>
      <c r="I17" s="10" cm="1">
        <f t="array" ref="I17">IF($B17="",0%,(_xlfn.XLOOKUP($B17,Tabla1[[#All],[ID]],Tabla1[[#All],[N-org]])))</f>
        <v>0</v>
      </c>
      <c r="J17" s="10" cm="1">
        <f t="array" ref="J17">IF($B17="",0%,(_xlfn.XLOOKUP($B17,Tabla1[[#All],[ID]],Tabla1[[#All],[N-ur]])))</f>
        <v>0</v>
      </c>
      <c r="K17" s="10" cm="1">
        <f t="array" ref="K17">IF($B17="",0%,(_xlfn.XLOOKUP($B17,Tabla1[[#All],[ID]],Tabla1[[#All],[P]])))</f>
        <v>0</v>
      </c>
      <c r="L17" s="10" cm="1">
        <f t="array" ref="L17">IF($B17="",0%,(_xlfn.XLOOKUP($B17,Tabla1[[#All],[ID]],Tabla1[[#All],[K]])))</f>
        <v>0</v>
      </c>
      <c r="M17" s="10" cm="1">
        <f t="array" ref="M17">IF($B17="",0%,(_xlfn.XLOOKUP($B17,Tabla1[[#All],[ID]],Tabla1[[#All],[CaO]])))</f>
        <v>0</v>
      </c>
      <c r="N17" s="10" cm="1">
        <f t="array" ref="N17">IF($B17="",0%,(_xlfn.XLOOKUP($B17,Tabla1[[#All],[ID]],Tabla1[[#All],[MgO]])))</f>
        <v>0</v>
      </c>
      <c r="O17" s="10" cm="1">
        <f t="array" ref="O17">IF($B17="",0%,(_xlfn.XLOOKUP($B17,Tabla1[[#All],[ID]],Tabla1[[#All],[S]])))</f>
        <v>0</v>
      </c>
      <c r="P17" s="10" cm="1">
        <f t="array" ref="P17">IF($B17="",0%,(_xlfn.XLOOKUP($B17,Tabla1[[#All],[ID]],Tabla1[[#All],[B]])))</f>
        <v>0</v>
      </c>
      <c r="Q17" s="10" cm="1">
        <f t="array" ref="Q17">IF($B17="",0%,(_xlfn.XLOOKUP($B17,Tabla1[[#All],[ID]],Tabla1[[#All],[Co]])))</f>
        <v>0</v>
      </c>
      <c r="R17" s="10" cm="1">
        <f t="array" ref="R17">IF($B17="",0%,(_xlfn.XLOOKUP($B17,Tabla1[[#All],[ID]],Tabla1[[#All],[Cu]])))</f>
        <v>0</v>
      </c>
      <c r="S17" s="10" cm="1">
        <f t="array" ref="S17">IF($B17="",0%,(_xlfn.XLOOKUP($B17,Tabla1[[#All],[ID]],Tabla1[[#All],[Fe]])))</f>
        <v>0</v>
      </c>
      <c r="T17" s="10" cm="1">
        <f t="array" ref="T17">IF($B17="",0%,(_xlfn.XLOOKUP($B17,Tabla1[[#All],[ID]],Tabla1[[#All],[Mn]])))</f>
        <v>0</v>
      </c>
      <c r="U17" s="10" cm="1">
        <f t="array" ref="U17">IF($B17="",0%,(_xlfn.XLOOKUP($B17,Tabla1[[#All],[ID]],Tabla1[[#All],[Mo]])))</f>
        <v>0</v>
      </c>
      <c r="V17" s="10" cm="1">
        <f t="array" ref="V17">IF($B17="",0%,(_xlfn.XLOOKUP($B17,Tabla1[[#All],[ID]],Tabla1[[#All],[SiO2]])))</f>
        <v>0</v>
      </c>
      <c r="W17" s="10" cm="1">
        <f t="array" ref="W17">IF($B17="",0%,(_xlfn.XLOOKUP($B17,Tabla1[[#All],[ID]],Tabla1[[#All],[Zn]])))</f>
        <v>0</v>
      </c>
      <c r="X17" s="11" cm="1">
        <f t="array" ref="X17">IF($B17="",0%,(_xlfn.XLOOKUP($B17,Tabla1[[#All],[ID]],Tabla1[[#All],[Na]])))</f>
        <v>0</v>
      </c>
    </row>
    <row r="18" spans="1:24" x14ac:dyDescent="0.25">
      <c r="A18" s="9"/>
      <c r="B18" s="9"/>
      <c r="C18" s="9"/>
      <c r="D18" s="9">
        <f>IF(Tabla287[[#This Row],[CANTIDAD]]="",0%,Tabla287[[#This Row],[CANTIDAD]]/10)</f>
        <v>0</v>
      </c>
      <c r="E18" s="10" cm="1">
        <f t="array" ref="E18">IF($B18="",0%,_xlfn.XLOOKUP($B18,Tabla1[[#All],[ID]],Tabla1[[#All],[C]]))</f>
        <v>0</v>
      </c>
      <c r="F18" s="10" cm="1">
        <f t="array" ref="F18">IF($B18="",0%,_xlfn.XLOOKUP($B18,Tabla1[[#All],[ID]],Tabla1[[#All],[N]]))</f>
        <v>0</v>
      </c>
      <c r="G18" s="10" cm="1">
        <f t="array" ref="G18">IF($B18="",0%,(_xlfn.XLOOKUP($B18,Tabla1[[#All],[ID]],Tabla1[[#All],[N-NH4]])))</f>
        <v>0</v>
      </c>
      <c r="H18" s="10" cm="1">
        <f t="array" ref="H18">IF($B18="",0%,(_xlfn.XLOOKUP($B18,Tabla1[[#All],[ID]],Tabla1[[#All],[N-NO3]])))</f>
        <v>0</v>
      </c>
      <c r="I18" s="10" cm="1">
        <f t="array" ref="I18">IF($B18="",0%,(_xlfn.XLOOKUP($B18,Tabla1[[#All],[ID]],Tabla1[[#All],[N-org]])))</f>
        <v>0</v>
      </c>
      <c r="J18" s="10" cm="1">
        <f t="array" ref="J18">IF($B18="",0%,(_xlfn.XLOOKUP($B18,Tabla1[[#All],[ID]],Tabla1[[#All],[N-ur]])))</f>
        <v>0</v>
      </c>
      <c r="K18" s="10" cm="1">
        <f t="array" ref="K18">IF($B18="",0%,(_xlfn.XLOOKUP($B18,Tabla1[[#All],[ID]],Tabla1[[#All],[P]])))</f>
        <v>0</v>
      </c>
      <c r="L18" s="10" cm="1">
        <f t="array" ref="L18">IF($B18="",0%,(_xlfn.XLOOKUP($B18,Tabla1[[#All],[ID]],Tabla1[[#All],[K]])))</f>
        <v>0</v>
      </c>
      <c r="M18" s="10" cm="1">
        <f t="array" ref="M18">IF($B18="",0%,(_xlfn.XLOOKUP($B18,Tabla1[[#All],[ID]],Tabla1[[#All],[CaO]])))</f>
        <v>0</v>
      </c>
      <c r="N18" s="10" cm="1">
        <f t="array" ref="N18">IF($B18="",0%,(_xlfn.XLOOKUP($B18,Tabla1[[#All],[ID]],Tabla1[[#All],[MgO]])))</f>
        <v>0</v>
      </c>
      <c r="O18" s="10" cm="1">
        <f t="array" ref="O18">IF($B18="",0%,(_xlfn.XLOOKUP($B18,Tabla1[[#All],[ID]],Tabla1[[#All],[S]])))</f>
        <v>0</v>
      </c>
      <c r="P18" s="10" cm="1">
        <f t="array" ref="P18">IF($B18="",0%,(_xlfn.XLOOKUP($B18,Tabla1[[#All],[ID]],Tabla1[[#All],[B]])))</f>
        <v>0</v>
      </c>
      <c r="Q18" s="10" cm="1">
        <f t="array" ref="Q18">IF($B18="",0%,(_xlfn.XLOOKUP($B18,Tabla1[[#All],[ID]],Tabla1[[#All],[Co]])))</f>
        <v>0</v>
      </c>
      <c r="R18" s="10" cm="1">
        <f t="array" ref="R18">IF($B18="",0%,(_xlfn.XLOOKUP($B18,Tabla1[[#All],[ID]],Tabla1[[#All],[Cu]])))</f>
        <v>0</v>
      </c>
      <c r="S18" s="10" cm="1">
        <f t="array" ref="S18">IF($B18="",0%,(_xlfn.XLOOKUP($B18,Tabla1[[#All],[ID]],Tabla1[[#All],[Fe]])))</f>
        <v>0</v>
      </c>
      <c r="T18" s="10" cm="1">
        <f t="array" ref="T18">IF($B18="",0%,(_xlfn.XLOOKUP($B18,Tabla1[[#All],[ID]],Tabla1[[#All],[Mn]])))</f>
        <v>0</v>
      </c>
      <c r="U18" s="10" cm="1">
        <f t="array" ref="U18">IF($B18="",0%,(_xlfn.XLOOKUP($B18,Tabla1[[#All],[ID]],Tabla1[[#All],[Mo]])))</f>
        <v>0</v>
      </c>
      <c r="V18" s="10" cm="1">
        <f t="array" ref="V18">IF($B18="",0%,(_xlfn.XLOOKUP($B18,Tabla1[[#All],[ID]],Tabla1[[#All],[SiO2]])))</f>
        <v>0</v>
      </c>
      <c r="W18" s="10" cm="1">
        <f t="array" ref="W18">IF($B18="",0%,(_xlfn.XLOOKUP($B18,Tabla1[[#All],[ID]],Tabla1[[#All],[Zn]])))</f>
        <v>0</v>
      </c>
      <c r="X18" s="11" cm="1">
        <f t="array" ref="X18">IF($B18="",0%,(_xlfn.XLOOKUP($B18,Tabla1[[#All],[ID]],Tabla1[[#All],[Na]])))</f>
        <v>0</v>
      </c>
    </row>
    <row r="19" spans="1:24" x14ac:dyDescent="0.25">
      <c r="A19" s="9"/>
      <c r="B19" s="9"/>
      <c r="C19" s="9"/>
      <c r="D19" s="9">
        <f>IF(Tabla287[[#This Row],[CANTIDAD]]="",0%,Tabla287[[#This Row],[CANTIDAD]]/10)</f>
        <v>0</v>
      </c>
      <c r="E19" s="10" cm="1">
        <f t="array" ref="E19">IF($B19="",0%,_xlfn.XLOOKUP($B19,Tabla1[[#All],[ID]],Tabla1[[#All],[C]]))</f>
        <v>0</v>
      </c>
      <c r="F19" s="10" cm="1">
        <f t="array" ref="F19">IF($B19="",0%,_xlfn.XLOOKUP($B19,Tabla1[[#All],[ID]],Tabla1[[#All],[N]]))</f>
        <v>0</v>
      </c>
      <c r="G19" s="10" cm="1">
        <f t="array" ref="G19">IF($B19="",0%,(_xlfn.XLOOKUP($B19,Tabla1[[#All],[ID]],Tabla1[[#All],[N-NH4]])))</f>
        <v>0</v>
      </c>
      <c r="H19" s="10" cm="1">
        <f t="array" ref="H19">IF($B19="",0%,(_xlfn.XLOOKUP($B19,Tabla1[[#All],[ID]],Tabla1[[#All],[N-NO3]])))</f>
        <v>0</v>
      </c>
      <c r="I19" s="10" cm="1">
        <f t="array" ref="I19">IF($B19="",0%,(_xlfn.XLOOKUP($B19,Tabla1[[#All],[ID]],Tabla1[[#All],[N-org]])))</f>
        <v>0</v>
      </c>
      <c r="J19" s="10" cm="1">
        <f t="array" ref="J19">IF($B19="",0%,(_xlfn.XLOOKUP($B19,Tabla1[[#All],[ID]],Tabla1[[#All],[N-ur]])))</f>
        <v>0</v>
      </c>
      <c r="K19" s="10" cm="1">
        <f t="array" ref="K19">IF($B19="",0%,(_xlfn.XLOOKUP($B19,Tabla1[[#All],[ID]],Tabla1[[#All],[P]])))</f>
        <v>0</v>
      </c>
      <c r="L19" s="10" cm="1">
        <f t="array" ref="L19">IF($B19="",0%,(_xlfn.XLOOKUP($B19,Tabla1[[#All],[ID]],Tabla1[[#All],[K]])))</f>
        <v>0</v>
      </c>
      <c r="M19" s="10" cm="1">
        <f t="array" ref="M19">IF($B19="",0%,(_xlfn.XLOOKUP($B19,Tabla1[[#All],[ID]],Tabla1[[#All],[CaO]])))</f>
        <v>0</v>
      </c>
      <c r="N19" s="10" cm="1">
        <f t="array" ref="N19">IF($B19="",0%,(_xlfn.XLOOKUP($B19,Tabla1[[#All],[ID]],Tabla1[[#All],[MgO]])))</f>
        <v>0</v>
      </c>
      <c r="O19" s="10" cm="1">
        <f t="array" ref="O19">IF($B19="",0%,(_xlfn.XLOOKUP($B19,Tabla1[[#All],[ID]],Tabla1[[#All],[S]])))</f>
        <v>0</v>
      </c>
      <c r="P19" s="10" cm="1">
        <f t="array" ref="P19">IF($B19="",0%,(_xlfn.XLOOKUP($B19,Tabla1[[#All],[ID]],Tabla1[[#All],[B]])))</f>
        <v>0</v>
      </c>
      <c r="Q19" s="10" cm="1">
        <f t="array" ref="Q19">IF($B19="",0%,(_xlfn.XLOOKUP($B19,Tabla1[[#All],[ID]],Tabla1[[#All],[Co]])))</f>
        <v>0</v>
      </c>
      <c r="R19" s="10" cm="1">
        <f t="array" ref="R19">IF($B19="",0%,(_xlfn.XLOOKUP($B19,Tabla1[[#All],[ID]],Tabla1[[#All],[Cu]])))</f>
        <v>0</v>
      </c>
      <c r="S19" s="10" cm="1">
        <f t="array" ref="S19">IF($B19="",0%,(_xlfn.XLOOKUP($B19,Tabla1[[#All],[ID]],Tabla1[[#All],[Fe]])))</f>
        <v>0</v>
      </c>
      <c r="T19" s="10" cm="1">
        <f t="array" ref="T19">IF($B19="",0%,(_xlfn.XLOOKUP($B19,Tabla1[[#All],[ID]],Tabla1[[#All],[Mn]])))</f>
        <v>0</v>
      </c>
      <c r="U19" s="10" cm="1">
        <f t="array" ref="U19">IF($B19="",0%,(_xlfn.XLOOKUP($B19,Tabla1[[#All],[ID]],Tabla1[[#All],[Mo]])))</f>
        <v>0</v>
      </c>
      <c r="V19" s="10" cm="1">
        <f t="array" ref="V19">IF($B19="",0%,(_xlfn.XLOOKUP($B19,Tabla1[[#All],[ID]],Tabla1[[#All],[SiO2]])))</f>
        <v>0</v>
      </c>
      <c r="W19" s="10" cm="1">
        <f t="array" ref="W19">IF($B19="",0%,(_xlfn.XLOOKUP($B19,Tabla1[[#All],[ID]],Tabla1[[#All],[Zn]])))</f>
        <v>0</v>
      </c>
      <c r="X19" s="11" cm="1">
        <f t="array" ref="X19">IF($B19="",0%,(_xlfn.XLOOKUP($B19,Tabla1[[#All],[ID]],Tabla1[[#All],[Na]])))</f>
        <v>0</v>
      </c>
    </row>
    <row r="20" spans="1:24" x14ac:dyDescent="0.25">
      <c r="A20" s="9"/>
      <c r="B20" s="9"/>
      <c r="C20" s="9"/>
      <c r="D20" s="9">
        <f>IF(Tabla287[[#This Row],[CANTIDAD]]="",0%,Tabla287[[#This Row],[CANTIDAD]]/10)</f>
        <v>0</v>
      </c>
      <c r="E20" s="10" cm="1">
        <f t="array" ref="E20">IF($B20="",0%,_xlfn.XLOOKUP($B20,Tabla1[[#All],[ID]],Tabla1[[#All],[C]]))</f>
        <v>0</v>
      </c>
      <c r="F20" s="10" cm="1">
        <f t="array" ref="F20">IF($B20="",0%,_xlfn.XLOOKUP($B20,Tabla1[[#All],[ID]],Tabla1[[#All],[N]]))</f>
        <v>0</v>
      </c>
      <c r="G20" s="10" cm="1">
        <f t="array" ref="G20">IF($B20="",0%,(_xlfn.XLOOKUP($B20,Tabla1[[#All],[ID]],Tabla1[[#All],[N-NH4]])))</f>
        <v>0</v>
      </c>
      <c r="H20" s="10" cm="1">
        <f t="array" ref="H20">IF($B20="",0%,(_xlfn.XLOOKUP($B20,Tabla1[[#All],[ID]],Tabla1[[#All],[N-NO3]])))</f>
        <v>0</v>
      </c>
      <c r="I20" s="10" cm="1">
        <f t="array" ref="I20">IF($B20="",0%,(_xlfn.XLOOKUP($B20,Tabla1[[#All],[ID]],Tabla1[[#All],[N-org]])))</f>
        <v>0</v>
      </c>
      <c r="J20" s="10" cm="1">
        <f t="array" ref="J20">IF($B20="",0%,(_xlfn.XLOOKUP($B20,Tabla1[[#All],[ID]],Tabla1[[#All],[N-ur]])))</f>
        <v>0</v>
      </c>
      <c r="K20" s="10" cm="1">
        <f t="array" ref="K20">IF($B20="",0%,(_xlfn.XLOOKUP($B20,Tabla1[[#All],[ID]],Tabla1[[#All],[P]])))</f>
        <v>0</v>
      </c>
      <c r="L20" s="10" cm="1">
        <f t="array" ref="L20">IF($B20="",0%,(_xlfn.XLOOKUP($B20,Tabla1[[#All],[ID]],Tabla1[[#All],[K]])))</f>
        <v>0</v>
      </c>
      <c r="M20" s="10" cm="1">
        <f t="array" ref="M20">IF($B20="",0%,(_xlfn.XLOOKUP($B20,Tabla1[[#All],[ID]],Tabla1[[#All],[CaO]])))</f>
        <v>0</v>
      </c>
      <c r="N20" s="10" cm="1">
        <f t="array" ref="N20">IF($B20="",0%,(_xlfn.XLOOKUP($B20,Tabla1[[#All],[ID]],Tabla1[[#All],[MgO]])))</f>
        <v>0</v>
      </c>
      <c r="O20" s="10" cm="1">
        <f t="array" ref="O20">IF($B20="",0%,(_xlfn.XLOOKUP($B20,Tabla1[[#All],[ID]],Tabla1[[#All],[S]])))</f>
        <v>0</v>
      </c>
      <c r="P20" s="10" cm="1">
        <f t="array" ref="P20">IF($B20="",0%,(_xlfn.XLOOKUP($B20,Tabla1[[#All],[ID]],Tabla1[[#All],[B]])))</f>
        <v>0</v>
      </c>
      <c r="Q20" s="10" cm="1">
        <f t="array" ref="Q20">IF($B20="",0%,(_xlfn.XLOOKUP($B20,Tabla1[[#All],[ID]],Tabla1[[#All],[Co]])))</f>
        <v>0</v>
      </c>
      <c r="R20" s="10" cm="1">
        <f t="array" ref="R20">IF($B20="",0%,(_xlfn.XLOOKUP($B20,Tabla1[[#All],[ID]],Tabla1[[#All],[Cu]])))</f>
        <v>0</v>
      </c>
      <c r="S20" s="10" cm="1">
        <f t="array" ref="S20">IF($B20="",0%,(_xlfn.XLOOKUP($B20,Tabla1[[#All],[ID]],Tabla1[[#All],[Fe]])))</f>
        <v>0</v>
      </c>
      <c r="T20" s="10" cm="1">
        <f t="array" ref="T20">IF($B20="",0%,(_xlfn.XLOOKUP($B20,Tabla1[[#All],[ID]],Tabla1[[#All],[Mn]])))</f>
        <v>0</v>
      </c>
      <c r="U20" s="10" cm="1">
        <f t="array" ref="U20">IF($B20="",0%,(_xlfn.XLOOKUP($B20,Tabla1[[#All],[ID]],Tabla1[[#All],[Mo]])))</f>
        <v>0</v>
      </c>
      <c r="V20" s="10" cm="1">
        <f t="array" ref="V20">IF($B20="",0%,(_xlfn.XLOOKUP($B20,Tabla1[[#All],[ID]],Tabla1[[#All],[SiO2]])))</f>
        <v>0</v>
      </c>
      <c r="W20" s="10" cm="1">
        <f t="array" ref="W20">IF($B20="",0%,(_xlfn.XLOOKUP($B20,Tabla1[[#All],[ID]],Tabla1[[#All],[Zn]])))</f>
        <v>0</v>
      </c>
      <c r="X20" s="11" cm="1">
        <f t="array" ref="X20">IF($B20="",0%,(_xlfn.XLOOKUP($B20,Tabla1[[#All],[ID]],Tabla1[[#All],[Na]])))</f>
        <v>0</v>
      </c>
    </row>
    <row r="21" spans="1:24" x14ac:dyDescent="0.25">
      <c r="A21" s="9"/>
      <c r="B21" s="12"/>
      <c r="C21" s="12"/>
      <c r="D21" s="12">
        <f>IF(Tabla287[[#This Row],[CANTIDAD]]="",0%,Tabla287[[#This Row],[CANTIDAD]]/10)</f>
        <v>0</v>
      </c>
      <c r="E21" s="13" cm="1">
        <f t="array" ref="E21">IF($B21="",0%,_xlfn.XLOOKUP($B21,Tabla1[[#All],[ID]],Tabla1[[#All],[C]]))</f>
        <v>0</v>
      </c>
      <c r="F21" s="13" cm="1">
        <f t="array" ref="F21">IF($B21="",0%,_xlfn.XLOOKUP($B21,Tabla1[[#All],[ID]],Tabla1[[#All],[N]]))</f>
        <v>0</v>
      </c>
      <c r="G21" s="13" cm="1">
        <f t="array" ref="G21">IF($B21="",0%,(_xlfn.XLOOKUP($B21,Tabla1[[#All],[ID]],Tabla1[[#All],[N-NH4]])))</f>
        <v>0</v>
      </c>
      <c r="H21" s="13" cm="1">
        <f t="array" ref="H21">IF($B21="",0%,(_xlfn.XLOOKUP($B21,Tabla1[[#All],[ID]],Tabla1[[#All],[N-NO3]])))</f>
        <v>0</v>
      </c>
      <c r="I21" s="13" cm="1">
        <f t="array" ref="I21">IF($B21="",0%,(_xlfn.XLOOKUP($B21,Tabla1[[#All],[ID]],Tabla1[[#All],[N-org]])))</f>
        <v>0</v>
      </c>
      <c r="J21" s="13" cm="1">
        <f t="array" ref="J21">IF($B21="",0%,(_xlfn.XLOOKUP($B21,Tabla1[[#All],[ID]],Tabla1[[#All],[N-ur]])))</f>
        <v>0</v>
      </c>
      <c r="K21" s="13" cm="1">
        <f t="array" ref="K21">IF($B21="",0%,(_xlfn.XLOOKUP($B21,Tabla1[[#All],[ID]],Tabla1[[#All],[P]])))</f>
        <v>0</v>
      </c>
      <c r="L21" s="13" cm="1">
        <f t="array" ref="L21">IF($B21="",0%,(_xlfn.XLOOKUP($B21,Tabla1[[#All],[ID]],Tabla1[[#All],[K]])))</f>
        <v>0</v>
      </c>
      <c r="M21" s="13" cm="1">
        <f t="array" ref="M21">IF($B21="",0%,(_xlfn.XLOOKUP($B21,Tabla1[[#All],[ID]],Tabla1[[#All],[CaO]])))</f>
        <v>0</v>
      </c>
      <c r="N21" s="13" cm="1">
        <f t="array" ref="N21">IF($B21="",0%,(_xlfn.XLOOKUP($B21,Tabla1[[#All],[ID]],Tabla1[[#All],[MgO]])))</f>
        <v>0</v>
      </c>
      <c r="O21" s="13" cm="1">
        <f t="array" ref="O21">IF($B21="",0%,(_xlfn.XLOOKUP($B21,Tabla1[[#All],[ID]],Tabla1[[#All],[S]])))</f>
        <v>0</v>
      </c>
      <c r="P21" s="13" cm="1">
        <f t="array" ref="P21">IF($B21="",0%,(_xlfn.XLOOKUP($B21,Tabla1[[#All],[ID]],Tabla1[[#All],[B]])))</f>
        <v>0</v>
      </c>
      <c r="Q21" s="13" cm="1">
        <f t="array" ref="Q21">IF($B21="",0%,(_xlfn.XLOOKUP($B21,Tabla1[[#All],[ID]],Tabla1[[#All],[Co]])))</f>
        <v>0</v>
      </c>
      <c r="R21" s="13" cm="1">
        <f t="array" ref="R21">IF($B21="",0%,(_xlfn.XLOOKUP($B21,Tabla1[[#All],[ID]],Tabla1[[#All],[Cu]])))</f>
        <v>0</v>
      </c>
      <c r="S21" s="13" cm="1">
        <f t="array" ref="S21">IF($B21="",0%,(_xlfn.XLOOKUP($B21,Tabla1[[#All],[ID]],Tabla1[[#All],[Fe]])))</f>
        <v>0</v>
      </c>
      <c r="T21" s="13" cm="1">
        <f t="array" ref="T21">IF($B21="",0%,(_xlfn.XLOOKUP($B21,Tabla1[[#All],[ID]],Tabla1[[#All],[Mn]])))</f>
        <v>0</v>
      </c>
      <c r="U21" s="13" cm="1">
        <f t="array" ref="U21">IF($B21="",0%,(_xlfn.XLOOKUP($B21,Tabla1[[#All],[ID]],Tabla1[[#All],[Mo]])))</f>
        <v>0</v>
      </c>
      <c r="V21" s="13" cm="1">
        <f t="array" ref="V21">IF($B21="",0%,(_xlfn.XLOOKUP($B21,Tabla1[[#All],[ID]],Tabla1[[#All],[SiO2]])))</f>
        <v>0</v>
      </c>
      <c r="W21" s="13" cm="1">
        <f t="array" ref="W21">IF($B21="",0%,(_xlfn.XLOOKUP($B21,Tabla1[[#All],[ID]],Tabla1[[#All],[Zn]])))</f>
        <v>0</v>
      </c>
      <c r="X21" s="14" cm="1">
        <f t="array" ref="X21">IF($B21="",0%,(_xlfn.XLOOKUP($B21,Tabla1[[#All],[ID]],Tabla1[[#All],[Na]])))</f>
        <v>0</v>
      </c>
    </row>
    <row r="22" spans="1:24" x14ac:dyDescent="0.25"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</row>
    <row r="23" spans="1:24" x14ac:dyDescent="0.25"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</row>
    <row r="24" spans="1:24" x14ac:dyDescent="0.25"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</row>
    <row r="25" spans="1:24" x14ac:dyDescent="0.25"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</row>
  </sheetData>
  <conditionalFormatting sqref="E2:X2">
    <cfRule type="containsBlanks" dxfId="105" priority="106">
      <formula>LEN(TRIM(E2))=0</formula>
    </cfRule>
  </conditionalFormatting>
  <conditionalFormatting sqref="E2:X2 E4:X21">
    <cfRule type="cellIs" dxfId="104" priority="105" operator="equal">
      <formula>0</formula>
    </cfRule>
  </conditionalFormatting>
  <conditionalFormatting sqref="D4:D21">
    <cfRule type="cellIs" dxfId="103" priority="103" operator="equal">
      <formula>0</formula>
    </cfRule>
    <cfRule type="containsBlanks" dxfId="102" priority="104">
      <formula>LEN(TRIM(D4))=0</formula>
    </cfRule>
  </conditionalFormatting>
  <conditionalFormatting sqref="E1:X1">
    <cfRule type="containsBlanks" dxfId="101" priority="102">
      <formula>LEN(TRIM(E1))=0</formula>
    </cfRule>
  </conditionalFormatting>
  <conditionalFormatting sqref="D1">
    <cfRule type="containsBlanks" dxfId="100" priority="101">
      <formula>LEN(TRIM(D1))=0</formula>
    </cfRule>
  </conditionalFormatting>
  <conditionalFormatting sqref="D2">
    <cfRule type="containsBlanks" dxfId="99" priority="100">
      <formula>LEN(TRIM(D2))=0</formula>
    </cfRule>
  </conditionalFormatting>
  <conditionalFormatting sqref="E3:X3">
    <cfRule type="containsBlanks" dxfId="98" priority="99">
      <formula>LEN(TRIM(E3))=0</formula>
    </cfRule>
  </conditionalFormatting>
  <conditionalFormatting sqref="D3">
    <cfRule type="containsBlanks" dxfId="97" priority="98">
      <formula>LEN(TRIM(D3))=0</formula>
    </cfRule>
  </conditionalFormatting>
  <conditionalFormatting sqref="B13:X21 C11:X12 D1:X10 B2:C5">
    <cfRule type="cellIs" dxfId="96" priority="96" operator="equal">
      <formula>0</formula>
    </cfRule>
    <cfRule type="containsBlanks" dxfId="95" priority="97">
      <formula>LEN(TRIM(B1))=0</formula>
    </cfRule>
  </conditionalFormatting>
  <conditionalFormatting sqref="B1:C1">
    <cfRule type="containsBlanks" dxfId="94" priority="95">
      <formula>LEN(TRIM(B1))=0</formula>
    </cfRule>
  </conditionalFormatting>
  <conditionalFormatting sqref="B1:C1">
    <cfRule type="cellIs" dxfId="93" priority="93" operator="equal">
      <formula>0</formula>
    </cfRule>
    <cfRule type="containsBlanks" dxfId="92" priority="94">
      <formula>LEN(TRIM(B1))=0</formula>
    </cfRule>
  </conditionalFormatting>
  <conditionalFormatting sqref="B11:B12">
    <cfRule type="cellIs" dxfId="91" priority="91" operator="equal">
      <formula>0</formula>
    </cfRule>
    <cfRule type="containsBlanks" dxfId="90" priority="92">
      <formula>LEN(TRIM(B11))=0</formula>
    </cfRule>
  </conditionalFormatting>
  <conditionalFormatting sqref="C10">
    <cfRule type="cellIs" dxfId="89" priority="89" operator="equal">
      <formula>0</formula>
    </cfRule>
    <cfRule type="containsBlanks" dxfId="88" priority="90">
      <formula>LEN(TRIM(C10))=0</formula>
    </cfRule>
  </conditionalFormatting>
  <conditionalFormatting sqref="C9">
    <cfRule type="cellIs" dxfId="87" priority="87" operator="equal">
      <formula>0</formula>
    </cfRule>
    <cfRule type="containsBlanks" dxfId="86" priority="88">
      <formula>LEN(TRIM(C9))=0</formula>
    </cfRule>
  </conditionalFormatting>
  <conditionalFormatting sqref="C8">
    <cfRule type="cellIs" dxfId="85" priority="85" operator="equal">
      <formula>0</formula>
    </cfRule>
    <cfRule type="containsBlanks" dxfId="84" priority="86">
      <formula>LEN(TRIM(C8))=0</formula>
    </cfRule>
  </conditionalFormatting>
  <conditionalFormatting sqref="B7:C7">
    <cfRule type="cellIs" dxfId="83" priority="83" operator="equal">
      <formula>0</formula>
    </cfRule>
    <cfRule type="containsBlanks" dxfId="82" priority="84">
      <formula>LEN(TRIM(B7))=0</formula>
    </cfRule>
  </conditionalFormatting>
  <conditionalFormatting sqref="B2:C2">
    <cfRule type="containsBlanks" dxfId="81" priority="82">
      <formula>LEN(TRIM(B2))=0</formula>
    </cfRule>
  </conditionalFormatting>
  <conditionalFormatting sqref="B3:C3">
    <cfRule type="containsBlanks" dxfId="80" priority="81">
      <formula>LEN(TRIM(B3))=0</formula>
    </cfRule>
  </conditionalFormatting>
  <conditionalFormatting sqref="C6">
    <cfRule type="cellIs" dxfId="79" priority="79" operator="equal">
      <formula>0</formula>
    </cfRule>
    <cfRule type="containsBlanks" dxfId="78" priority="80">
      <formula>LEN(TRIM(C6))=0</formula>
    </cfRule>
  </conditionalFormatting>
  <conditionalFormatting sqref="B6">
    <cfRule type="cellIs" dxfId="77" priority="63" operator="equal">
      <formula>0</formula>
    </cfRule>
    <cfRule type="containsBlanks" dxfId="76" priority="64">
      <formula>LEN(TRIM(B6))=0</formula>
    </cfRule>
  </conditionalFormatting>
  <conditionalFormatting sqref="B8">
    <cfRule type="cellIs" dxfId="75" priority="77" operator="equal">
      <formula>0</formula>
    </cfRule>
    <cfRule type="containsBlanks" dxfId="74" priority="78">
      <formula>LEN(TRIM(B8))=0</formula>
    </cfRule>
  </conditionalFormatting>
  <conditionalFormatting sqref="B9">
    <cfRule type="cellIs" dxfId="73" priority="75" operator="equal">
      <formula>0</formula>
    </cfRule>
    <cfRule type="containsBlanks" dxfId="72" priority="76">
      <formula>LEN(TRIM(B9))=0</formula>
    </cfRule>
  </conditionalFormatting>
  <conditionalFormatting sqref="B10">
    <cfRule type="cellIs" dxfId="71" priority="73" operator="equal">
      <formula>0</formula>
    </cfRule>
    <cfRule type="containsBlanks" dxfId="70" priority="74">
      <formula>LEN(TRIM(B10))=0</formula>
    </cfRule>
  </conditionalFormatting>
  <conditionalFormatting sqref="B4">
    <cfRule type="cellIs" dxfId="69" priority="71" operator="equal">
      <formula>0</formula>
    </cfRule>
    <cfRule type="containsBlanks" dxfId="68" priority="72">
      <formula>LEN(TRIM(B4))=0</formula>
    </cfRule>
  </conditionalFormatting>
  <conditionalFormatting sqref="B5">
    <cfRule type="cellIs" dxfId="67" priority="69" operator="equal">
      <formula>0</formula>
    </cfRule>
    <cfRule type="containsBlanks" dxfId="66" priority="70">
      <formula>LEN(TRIM(B5))=0</formula>
    </cfRule>
  </conditionalFormatting>
  <conditionalFormatting sqref="B6">
    <cfRule type="cellIs" dxfId="65" priority="65" operator="equal">
      <formula>0</formula>
    </cfRule>
    <cfRule type="containsBlanks" dxfId="64" priority="66">
      <formula>LEN(TRIM(B6))=0</formula>
    </cfRule>
  </conditionalFormatting>
  <conditionalFormatting sqref="B7">
    <cfRule type="cellIs" dxfId="63" priority="67" operator="equal">
      <formula>0</formula>
    </cfRule>
    <cfRule type="containsBlanks" dxfId="62" priority="68">
      <formula>LEN(TRIM(B7))=0</formula>
    </cfRule>
  </conditionalFormatting>
  <conditionalFormatting sqref="B6">
    <cfRule type="cellIs" dxfId="61" priority="61" operator="equal">
      <formula>0</formula>
    </cfRule>
    <cfRule type="containsBlanks" dxfId="60" priority="62">
      <formula>LEN(TRIM(B6))=0</formula>
    </cfRule>
  </conditionalFormatting>
  <conditionalFormatting sqref="B5">
    <cfRule type="cellIs" dxfId="59" priority="47" operator="equal">
      <formula>0</formula>
    </cfRule>
    <cfRule type="containsBlanks" dxfId="58" priority="48">
      <formula>LEN(TRIM(B5))=0</formula>
    </cfRule>
  </conditionalFormatting>
  <conditionalFormatting sqref="B7">
    <cfRule type="cellIs" dxfId="57" priority="59" operator="equal">
      <formula>0</formula>
    </cfRule>
    <cfRule type="containsBlanks" dxfId="56" priority="60">
      <formula>LEN(TRIM(B7))=0</formula>
    </cfRule>
  </conditionalFormatting>
  <conditionalFormatting sqref="B8">
    <cfRule type="cellIs" dxfId="55" priority="57" operator="equal">
      <formula>0</formula>
    </cfRule>
    <cfRule type="containsBlanks" dxfId="54" priority="58">
      <formula>LEN(TRIM(B8))=0</formula>
    </cfRule>
  </conditionalFormatting>
  <conditionalFormatting sqref="B9">
    <cfRule type="cellIs" dxfId="53" priority="55" operator="equal">
      <formula>0</formula>
    </cfRule>
    <cfRule type="containsBlanks" dxfId="52" priority="56">
      <formula>LEN(TRIM(B9))=0</formula>
    </cfRule>
  </conditionalFormatting>
  <conditionalFormatting sqref="B4">
    <cfRule type="cellIs" dxfId="51" priority="53" operator="equal">
      <formula>0</formula>
    </cfRule>
    <cfRule type="containsBlanks" dxfId="50" priority="54">
      <formula>LEN(TRIM(B4))=0</formula>
    </cfRule>
  </conditionalFormatting>
  <conditionalFormatting sqref="B5">
    <cfRule type="cellIs" dxfId="49" priority="49" operator="equal">
      <formula>0</formula>
    </cfRule>
    <cfRule type="containsBlanks" dxfId="48" priority="50">
      <formula>LEN(TRIM(B5))=0</formula>
    </cfRule>
  </conditionalFormatting>
  <conditionalFormatting sqref="B6">
    <cfRule type="cellIs" dxfId="47" priority="51" operator="equal">
      <formula>0</formula>
    </cfRule>
    <cfRule type="containsBlanks" dxfId="46" priority="52">
      <formula>LEN(TRIM(B6))=0</formula>
    </cfRule>
  </conditionalFormatting>
  <conditionalFormatting sqref="A1">
    <cfRule type="containsBlanks" dxfId="45" priority="46">
      <formula>LEN(TRIM(A1))=0</formula>
    </cfRule>
  </conditionalFormatting>
  <conditionalFormatting sqref="A1">
    <cfRule type="cellIs" dxfId="44" priority="44" operator="equal">
      <formula>0</formula>
    </cfRule>
    <cfRule type="containsBlanks" dxfId="43" priority="45">
      <formula>LEN(TRIM(A1))=0</formula>
    </cfRule>
  </conditionalFormatting>
  <conditionalFormatting sqref="A3">
    <cfRule type="containsBlanks" dxfId="42" priority="43">
      <formula>LEN(TRIM(A3))=0</formula>
    </cfRule>
  </conditionalFormatting>
  <conditionalFormatting sqref="A3">
    <cfRule type="cellIs" dxfId="41" priority="41" operator="equal">
      <formula>0</formula>
    </cfRule>
    <cfRule type="containsBlanks" dxfId="40" priority="42">
      <formula>LEN(TRIM(A3))=0</formula>
    </cfRule>
  </conditionalFormatting>
  <conditionalFormatting sqref="A13:A21">
    <cfRule type="cellIs" dxfId="39" priority="39" operator="equal">
      <formula>0</formula>
    </cfRule>
    <cfRule type="containsBlanks" dxfId="38" priority="40">
      <formula>LEN(TRIM(A13))=0</formula>
    </cfRule>
  </conditionalFormatting>
  <conditionalFormatting sqref="A11:A12">
    <cfRule type="cellIs" dxfId="37" priority="37" operator="equal">
      <formula>0</formula>
    </cfRule>
    <cfRule type="containsBlanks" dxfId="36" priority="38">
      <formula>LEN(TRIM(A11))=0</formula>
    </cfRule>
  </conditionalFormatting>
  <conditionalFormatting sqref="A7">
    <cfRule type="cellIs" dxfId="35" priority="35" operator="equal">
      <formula>0</formula>
    </cfRule>
    <cfRule type="containsBlanks" dxfId="34" priority="36">
      <formula>LEN(TRIM(A7))=0</formula>
    </cfRule>
  </conditionalFormatting>
  <conditionalFormatting sqref="A4:A5">
    <cfRule type="cellIs" dxfId="33" priority="33" operator="equal">
      <formula>0</formula>
    </cfRule>
    <cfRule type="containsBlanks" dxfId="32" priority="34">
      <formula>LEN(TRIM(A4))=0</formula>
    </cfRule>
  </conditionalFormatting>
  <conditionalFormatting sqref="A6">
    <cfRule type="cellIs" dxfId="31" priority="17" operator="equal">
      <formula>0</formula>
    </cfRule>
    <cfRule type="containsBlanks" dxfId="30" priority="18">
      <formula>LEN(TRIM(A6))=0</formula>
    </cfRule>
  </conditionalFormatting>
  <conditionalFormatting sqref="A8">
    <cfRule type="cellIs" dxfId="29" priority="31" operator="equal">
      <formula>0</formula>
    </cfRule>
    <cfRule type="containsBlanks" dxfId="28" priority="32">
      <formula>LEN(TRIM(A8))=0</formula>
    </cfRule>
  </conditionalFormatting>
  <conditionalFormatting sqref="A9">
    <cfRule type="cellIs" dxfId="27" priority="29" operator="equal">
      <formula>0</formula>
    </cfRule>
    <cfRule type="containsBlanks" dxfId="26" priority="30">
      <formula>LEN(TRIM(A9))=0</formula>
    </cfRule>
  </conditionalFormatting>
  <conditionalFormatting sqref="A10">
    <cfRule type="cellIs" dxfId="25" priority="27" operator="equal">
      <formula>0</formula>
    </cfRule>
    <cfRule type="containsBlanks" dxfId="24" priority="28">
      <formula>LEN(TRIM(A10))=0</formula>
    </cfRule>
  </conditionalFormatting>
  <conditionalFormatting sqref="A4">
    <cfRule type="cellIs" dxfId="23" priority="25" operator="equal">
      <formula>0</formula>
    </cfRule>
    <cfRule type="containsBlanks" dxfId="22" priority="26">
      <formula>LEN(TRIM(A4))=0</formula>
    </cfRule>
  </conditionalFormatting>
  <conditionalFormatting sqref="A5">
    <cfRule type="cellIs" dxfId="21" priority="23" operator="equal">
      <formula>0</formula>
    </cfRule>
    <cfRule type="containsBlanks" dxfId="20" priority="24">
      <formula>LEN(TRIM(A5))=0</formula>
    </cfRule>
  </conditionalFormatting>
  <conditionalFormatting sqref="A6">
    <cfRule type="cellIs" dxfId="19" priority="19" operator="equal">
      <formula>0</formula>
    </cfRule>
    <cfRule type="containsBlanks" dxfId="18" priority="20">
      <formula>LEN(TRIM(A6))=0</formula>
    </cfRule>
  </conditionalFormatting>
  <conditionalFormatting sqref="A7">
    <cfRule type="cellIs" dxfId="17" priority="21" operator="equal">
      <formula>0</formula>
    </cfRule>
    <cfRule type="containsBlanks" dxfId="16" priority="22">
      <formula>LEN(TRIM(A7))=0</formula>
    </cfRule>
  </conditionalFormatting>
  <conditionalFormatting sqref="A6">
    <cfRule type="cellIs" dxfId="15" priority="15" operator="equal">
      <formula>0</formula>
    </cfRule>
    <cfRule type="containsBlanks" dxfId="14" priority="16">
      <formula>LEN(TRIM(A6))=0</formula>
    </cfRule>
  </conditionalFormatting>
  <conditionalFormatting sqref="A5">
    <cfRule type="cellIs" dxfId="13" priority="1" operator="equal">
      <formula>0</formula>
    </cfRule>
    <cfRule type="containsBlanks" dxfId="12" priority="2">
      <formula>LEN(TRIM(A5))=0</formula>
    </cfRule>
  </conditionalFormatting>
  <conditionalFormatting sqref="A7">
    <cfRule type="cellIs" dxfId="11" priority="13" operator="equal">
      <formula>0</formula>
    </cfRule>
    <cfRule type="containsBlanks" dxfId="10" priority="14">
      <formula>LEN(TRIM(A7))=0</formula>
    </cfRule>
  </conditionalFormatting>
  <conditionalFormatting sqref="A8">
    <cfRule type="cellIs" dxfId="9" priority="11" operator="equal">
      <formula>0</formula>
    </cfRule>
    <cfRule type="containsBlanks" dxfId="8" priority="12">
      <formula>LEN(TRIM(A8))=0</formula>
    </cfRule>
  </conditionalFormatting>
  <conditionalFormatting sqref="A9">
    <cfRule type="cellIs" dxfId="7" priority="9" operator="equal">
      <formula>0</formula>
    </cfRule>
    <cfRule type="containsBlanks" dxfId="6" priority="10">
      <formula>LEN(TRIM(A9))=0</formula>
    </cfRule>
  </conditionalFormatting>
  <conditionalFormatting sqref="A4">
    <cfRule type="cellIs" dxfId="5" priority="7" operator="equal">
      <formula>0</formula>
    </cfRule>
    <cfRule type="containsBlanks" dxfId="4" priority="8">
      <formula>LEN(TRIM(A4))=0</formula>
    </cfRule>
  </conditionalFormatting>
  <conditionalFormatting sqref="A5">
    <cfRule type="cellIs" dxfId="3" priority="3" operator="equal">
      <formula>0</formula>
    </cfRule>
    <cfRule type="containsBlanks" dxfId="2" priority="4">
      <formula>LEN(TRIM(A5))=0</formula>
    </cfRule>
  </conditionalFormatting>
  <conditionalFormatting sqref="A6">
    <cfRule type="cellIs" dxfId="1" priority="5" operator="equal">
      <formula>0</formula>
    </cfRule>
    <cfRule type="containsBlanks" dxfId="0" priority="6">
      <formula>LEN(TRIM(A6))=0</formula>
    </cfRule>
  </conditionalFormatting>
  <dataValidations count="1">
    <dataValidation type="list" allowBlank="1" showInputMessage="1" showErrorMessage="1" sqref="B4:B21 C9:C21" xr:uid="{EC52C7B0-637E-423C-9EF5-7F787C31E437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1841" r:id="rId4" name="Button 1">
              <controlPr defaultSize="0" print="0" autoFill="0" autoPict="0" macro="[0]!GuardarYRegistrarVerificacion">
                <anchor moveWithCells="1">
                  <from>
                    <xdr:col>1</xdr:col>
                    <xdr:colOff>495300</xdr:colOff>
                    <xdr:row>22</xdr:row>
                    <xdr:rowOff>142875</xdr:rowOff>
                  </from>
                  <to>
                    <xdr:col>1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94</vt:i4>
      </vt:variant>
      <vt:variant>
        <vt:lpstr>Rangos con nombre</vt:lpstr>
      </vt:variant>
      <vt:variant>
        <vt:i4>3</vt:i4>
      </vt:variant>
    </vt:vector>
  </HeadingPairs>
  <TitlesOfParts>
    <vt:vector size="97" baseType="lpstr">
      <vt:lpstr>Lista de Materias Primas</vt:lpstr>
      <vt:lpstr>Hoja2</vt:lpstr>
      <vt:lpstr>Registro</vt:lpstr>
      <vt:lpstr>62-281224_CAMASI GRIS</vt:lpstr>
      <vt:lpstr>65-281224_NUCLEO 4</vt:lpstr>
      <vt:lpstr>213-281224_FE SULFATO CALCIO</vt:lpstr>
      <vt:lpstr>65-271224_NUCLEO 4</vt:lpstr>
      <vt:lpstr>62-271224_CAMASI GRIS</vt:lpstr>
      <vt:lpstr>85-271224_MF 15-15-15</vt:lpstr>
      <vt:lpstr>83-271224_MF 18-18-18</vt:lpstr>
      <vt:lpstr>62-261224_CAMASI GRIS</vt:lpstr>
      <vt:lpstr>141-161124_SULFATO CALCIO P</vt:lpstr>
      <vt:lpstr>141-261224_SULFATO CALCIO P</vt:lpstr>
      <vt:lpstr>311-261224_FERTICORRECTIVO_og)</vt:lpstr>
      <vt:lpstr>311-261224_FERTICORRECTIVO_t</vt:lpstr>
      <vt:lpstr>311-261224_FERTICORRECTIVOx</vt:lpstr>
      <vt:lpstr>154-231224_FE MAGNE3</vt:lpstr>
      <vt:lpstr>65-231224_NUCLEO 4</vt:lpstr>
      <vt:lpstr>311-231224_FERTICORRECTIVO</vt:lpstr>
      <vt:lpstr>160-211224_SUELO CA</vt:lpstr>
      <vt:lpstr>85-211224_MF 15-15-15</vt:lpstr>
      <vt:lpstr>83-211224_MF 18-18-18</vt:lpstr>
      <vt:lpstr>137-011124_MF 10-20-20</vt:lpstr>
      <vt:lpstr>585-011124_MF 24N-4P-2K</vt:lpstr>
      <vt:lpstr>150-011124_CALFERZINC P</vt:lpstr>
      <vt:lpstr>Verificación de Formulación</vt:lpstr>
      <vt:lpstr>Verificación de Formulación (2)</vt:lpstr>
      <vt:lpstr>Hoja6 (2)</vt:lpstr>
      <vt:lpstr>gfs</vt:lpstr>
      <vt:lpstr>Hoja7</vt:lpstr>
      <vt:lpstr>Hoja3</vt:lpstr>
      <vt:lpstr>Hoja1</vt:lpstr>
      <vt:lpstr>641-011124_MF 10N-24P-14K</vt:lpstr>
      <vt:lpstr>65-011124_NUCLEO 4</vt:lpstr>
      <vt:lpstr>150-021124_CALFERZINC P</vt:lpstr>
      <vt:lpstr>65-021124_NUCLEO 4</vt:lpstr>
      <vt:lpstr>62-021124_CAMASI GRIS</vt:lpstr>
      <vt:lpstr>491-051124_CAMASI GRIS YARA</vt:lpstr>
      <vt:lpstr>81-051124_MF 31-8-8-2</vt:lpstr>
      <vt:lpstr>83-051124_MF 18-18-18</vt:lpstr>
      <vt:lpstr>82-051124_MF 25-4-24</vt:lpstr>
      <vt:lpstr>491-061124_CAMASI GRIS YARA</vt:lpstr>
      <vt:lpstr>642-061124_MF 27-3-12</vt:lpstr>
      <vt:lpstr>208-061124_NUCLEO MAGNESIO</vt:lpstr>
      <vt:lpstr>598-061124_MFE 30N-11P-6K</vt:lpstr>
      <vt:lpstr>546-081124_MF 26N-6P-6K</vt:lpstr>
      <vt:lpstr>544-081124_MF 11N-24P-9K-6Ca</vt:lpstr>
      <vt:lpstr>82-081124_MF 25-4-24</vt:lpstr>
      <vt:lpstr>491-081124_CAMASI GRIS YARA</vt:lpstr>
      <vt:lpstr>62-081124_CAMASI GRIS</vt:lpstr>
      <vt:lpstr>62-091124_CAMASI GRIS</vt:lpstr>
      <vt:lpstr>65-091124_NUCLEO 4</vt:lpstr>
      <vt:lpstr>628-091124_MFE 25N-4P-14K</vt:lpstr>
      <vt:lpstr>586-091124_MFE 19N-4K-18S</vt:lpstr>
      <vt:lpstr>85-121124_NUCLEO 4</vt:lpstr>
      <vt:lpstr>491-121124_CAMASI GRIS YARA</vt:lpstr>
      <vt:lpstr>62-121124_CAMASI GRIS</vt:lpstr>
      <vt:lpstr>85-121124_MF 15-15-15</vt:lpstr>
      <vt:lpstr>85-131124_MF 15-15-15</vt:lpstr>
      <vt:lpstr>84-131124_MF 17-6-18-2-1</vt:lpstr>
      <vt:lpstr>65-131124_NUCLEO 4</vt:lpstr>
      <vt:lpstr>208-131124_NUCLEO MAGNESIO</vt:lpstr>
      <vt:lpstr>208-141124_NUCLEO MAGNESIO</vt:lpstr>
      <vt:lpstr>141-141124_SULFATO CALCIO P</vt:lpstr>
      <vt:lpstr>84-141124_MF 17-6-18-2-1</vt:lpstr>
      <vt:lpstr>85-141124_MF 15-15-15</vt:lpstr>
      <vt:lpstr>85-151124_MF 15-15-15</vt:lpstr>
      <vt:lpstr>82-151124_MF 25-4-24</vt:lpstr>
      <vt:lpstr>188-151124_MICRON C-S</vt:lpstr>
      <vt:lpstr>155-151124_RAIFOS 20</vt:lpstr>
      <vt:lpstr>208-151124_NUCLEO MAGNESIO</vt:lpstr>
      <vt:lpstr>62-161124_CAMASI GRIS</vt:lpstr>
      <vt:lpstr>414-161124_MF 18-9-29</vt:lpstr>
      <vt:lpstr>640-161124_MFE 15-9-20</vt:lpstr>
      <vt:lpstr>517-151124_MF 16-16-16</vt:lpstr>
      <vt:lpstr>65-130125_NUCLEO 4</vt:lpstr>
      <vt:lpstr>65-130125_CAMASI GRIS</vt:lpstr>
      <vt:lpstr>65-050305_NUCLEO 4</vt:lpstr>
      <vt:lpstr>2025_MF 13 - 5 - 27</vt:lpstr>
      <vt:lpstr>2042025_25-4-24 dap-1</vt:lpstr>
      <vt:lpstr>2042025_25-4-24 dap-2</vt:lpstr>
      <vt:lpstr>84030425_MF 17-6-18-2-1</vt:lpstr>
      <vt:lpstr>62030425_CAMASI GRIS</vt:lpstr>
      <vt:lpstr>646040425_MFE 10-30-10</vt:lpstr>
      <vt:lpstr>646040425_1931-08-08</vt:lpstr>
      <vt:lpstr>40425_mf-10-30-10</vt:lpstr>
      <vt:lpstr>40425_mf-19-25-6</vt:lpstr>
      <vt:lpstr>62100425_CAMASI GRIS</vt:lpstr>
      <vt:lpstr>491100425_CAMASI YARA</vt:lpstr>
      <vt:lpstr>83100425_MF 18-18-18</vt:lpstr>
      <vt:lpstr>437100425_FOSFORITA NEIVA</vt:lpstr>
      <vt:lpstr>437100426_FOSFORITA NEIVA</vt:lpstr>
      <vt:lpstr>T18 MAP_MF 18-18-18</vt:lpstr>
      <vt:lpstr>_</vt:lpstr>
      <vt:lpstr>'Verificación de Formulación'!Área_de_impresión</vt:lpstr>
      <vt:lpstr>'Verificación de Formulación (2)'!Área_de_impresión</vt:lpstr>
      <vt:lpstr>CID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DIRECCION TECNICA</cp:lastModifiedBy>
  <cp:lastPrinted>2025-04-15T15:12:03Z</cp:lastPrinted>
  <dcterms:created xsi:type="dcterms:W3CDTF">2025-01-02T16:48:40Z</dcterms:created>
  <dcterms:modified xsi:type="dcterms:W3CDTF">2025-04-15T23:38:11Z</dcterms:modified>
</cp:coreProperties>
</file>